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evan.shepherd\Downloads\"/>
    </mc:Choice>
  </mc:AlternateContent>
  <xr:revisionPtr revIDLastSave="0" documentId="8_{9BA1E43E-CD6B-4EC7-8A55-3189961233C6}" xr6:coauthVersionLast="47" xr6:coauthVersionMax="47" xr10:uidLastSave="{00000000-0000-0000-0000-000000000000}"/>
  <bookViews>
    <workbookView xWindow="225" yWindow="90" windowWidth="28185" windowHeight="14895" tabRatio="599" activeTab="1" xr2:uid="{8607119E-64B6-4F7C-A5A4-42F9E6F7A432}"/>
  </bookViews>
  <sheets>
    <sheet name="Overview" sheetId="24" r:id="rId1"/>
    <sheet name="Controllable" sheetId="28" r:id="rId2"/>
    <sheet name="Delays" sheetId="1" r:id="rId3"/>
    <sheet name="Tables" sheetId="8" r:id="rId4"/>
    <sheet name="Master Codes" sheetId="21" r:id="rId5"/>
    <sheet name="Total Flights" sheetId="7" r:id="rId6"/>
    <sheet name="Controllable Delays" sheetId="32" r:id="rId7"/>
    <sheet name="Delays (no duplicates)" sheetId="26" state="hidden" r:id="rId8"/>
  </sheets>
  <definedNames>
    <definedName name="_xlchart.v1.0" hidden="1">'Controllable Delays'!$G$2:$G$535</definedName>
    <definedName name="Slicer_ARR">#N/A</definedName>
    <definedName name="Slicer_Date">#N/A</definedName>
    <definedName name="Slicer_Delay_Code">#N/A</definedName>
    <definedName name="Slicer_Department">#N/A</definedName>
    <definedName name="Slicer_MOD">#N/A</definedName>
  </definedNames>
  <calcPr calcId="191028"/>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 i="7" l="1"/>
  <c r="G76" i="7"/>
  <c r="G89" i="7"/>
  <c r="G88" i="7"/>
  <c r="G81" i="7"/>
  <c r="G80" i="7"/>
  <c r="G73" i="7"/>
  <c r="G72" i="7"/>
  <c r="G78" i="7"/>
  <c r="G86" i="7"/>
  <c r="G70" i="7"/>
  <c r="G69" i="7" s="1"/>
  <c r="G68" i="7"/>
  <c r="K1" i="7"/>
  <c r="M712" i="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M573" i="26"/>
  <c r="L573" i="26"/>
  <c r="I573" i="26"/>
  <c r="M572" i="26"/>
  <c r="L572" i="26"/>
  <c r="I572" i="26"/>
  <c r="M571" i="26"/>
  <c r="L571" i="26"/>
  <c r="I571" i="26"/>
  <c r="M570" i="26"/>
  <c r="L570" i="26"/>
  <c r="I570" i="26"/>
  <c r="M569" i="26"/>
  <c r="L569" i="26"/>
  <c r="I569" i="26"/>
  <c r="M568" i="26"/>
  <c r="L568" i="26"/>
  <c r="I568" i="26"/>
  <c r="M567" i="26"/>
  <c r="L567" i="26"/>
  <c r="I567" i="26"/>
  <c r="M566" i="26"/>
  <c r="L566" i="26"/>
  <c r="I566" i="26"/>
  <c r="M565" i="26"/>
  <c r="L565" i="26"/>
  <c r="I565" i="26"/>
  <c r="M564" i="26"/>
  <c r="L564" i="26"/>
  <c r="I564" i="26"/>
  <c r="M563" i="26"/>
  <c r="L563" i="26"/>
  <c r="I563" i="26"/>
  <c r="M562" i="26"/>
  <c r="L562" i="26"/>
  <c r="I562" i="26"/>
  <c r="M561" i="26"/>
  <c r="L561" i="26"/>
  <c r="I561" i="26"/>
  <c r="M560" i="26"/>
  <c r="I560" i="26"/>
  <c r="M559" i="26"/>
  <c r="L559" i="26"/>
  <c r="I559" i="26"/>
  <c r="M558" i="26"/>
  <c r="L558" i="26"/>
  <c r="I558" i="26"/>
  <c r="M557" i="26"/>
  <c r="L557" i="26"/>
  <c r="I557" i="26"/>
  <c r="M556" i="26"/>
  <c r="L556" i="26"/>
  <c r="I556" i="26"/>
  <c r="M555" i="26"/>
  <c r="L555" i="26"/>
  <c r="I555" i="26"/>
  <c r="M554" i="26"/>
  <c r="L554" i="26"/>
  <c r="I554" i="26"/>
  <c r="M553" i="26"/>
  <c r="L553" i="26"/>
  <c r="I553" i="26"/>
  <c r="M552" i="26"/>
  <c r="L552" i="26"/>
  <c r="I552" i="26"/>
  <c r="M551" i="26"/>
  <c r="L551" i="26"/>
  <c r="I551" i="26"/>
  <c r="M550" i="26"/>
  <c r="L550" i="26"/>
  <c r="I550" i="26"/>
  <c r="M549" i="26"/>
  <c r="L549" i="26"/>
  <c r="I549" i="26"/>
  <c r="M548" i="26"/>
  <c r="L548" i="26"/>
  <c r="I548" i="26"/>
  <c r="M547" i="26"/>
  <c r="L547" i="26"/>
  <c r="I547" i="26"/>
  <c r="M546" i="26"/>
  <c r="L546" i="26"/>
  <c r="I546" i="26"/>
  <c r="M545" i="26"/>
  <c r="L545" i="26"/>
  <c r="I545" i="26"/>
  <c r="M544" i="26"/>
  <c r="L544" i="26"/>
  <c r="I544" i="26"/>
  <c r="M543" i="26"/>
  <c r="L543" i="26"/>
  <c r="I543" i="26"/>
  <c r="M542" i="26"/>
  <c r="L542" i="26"/>
  <c r="I542" i="26"/>
  <c r="M541" i="26"/>
  <c r="L541" i="26"/>
  <c r="I541" i="26"/>
  <c r="M540" i="26"/>
  <c r="L540" i="26"/>
  <c r="I540" i="26"/>
  <c r="M539" i="26"/>
  <c r="L539" i="26"/>
  <c r="I539" i="26"/>
  <c r="M538" i="26"/>
  <c r="L538" i="26"/>
  <c r="I538" i="26"/>
  <c r="M537" i="26"/>
  <c r="L537" i="26"/>
  <c r="I537" i="26"/>
  <c r="M536" i="26"/>
  <c r="L536" i="26"/>
  <c r="I536" i="26"/>
  <c r="M535" i="26"/>
  <c r="L535" i="26"/>
  <c r="I535" i="26"/>
  <c r="M534" i="26"/>
  <c r="L534" i="26"/>
  <c r="I534" i="26"/>
  <c r="M533" i="26"/>
  <c r="L533" i="26"/>
  <c r="I533" i="26"/>
  <c r="M532" i="26"/>
  <c r="L532" i="26"/>
  <c r="I532" i="26"/>
  <c r="M531" i="26"/>
  <c r="L531" i="26"/>
  <c r="I531" i="26"/>
  <c r="M530" i="26"/>
  <c r="L530" i="26"/>
  <c r="I530" i="26"/>
  <c r="M529" i="26"/>
  <c r="L529" i="26"/>
  <c r="I529" i="26"/>
  <c r="M528" i="26"/>
  <c r="L528" i="26"/>
  <c r="I528" i="26"/>
  <c r="M527" i="26"/>
  <c r="L527" i="26"/>
  <c r="I527" i="26"/>
  <c r="M526" i="26"/>
  <c r="L526" i="26"/>
  <c r="I526" i="26"/>
  <c r="M525" i="26"/>
  <c r="L525" i="26"/>
  <c r="I525" i="26"/>
  <c r="M524" i="26"/>
  <c r="L524" i="26"/>
  <c r="I524" i="26"/>
  <c r="M523" i="26"/>
  <c r="L523" i="26"/>
  <c r="I523" i="26"/>
  <c r="M522" i="26"/>
  <c r="L522" i="26"/>
  <c r="I522" i="26"/>
  <c r="M521" i="26"/>
  <c r="L521" i="26"/>
  <c r="I521" i="26"/>
  <c r="M520" i="26"/>
  <c r="L520" i="26"/>
  <c r="I520" i="26"/>
  <c r="M519" i="26"/>
  <c r="L519" i="26"/>
  <c r="I519" i="26"/>
  <c r="M518" i="26"/>
  <c r="L518" i="26"/>
  <c r="I518" i="26"/>
  <c r="M517" i="26"/>
  <c r="L517" i="26"/>
  <c r="I517" i="26"/>
  <c r="M516" i="26"/>
  <c r="L516" i="26"/>
  <c r="I516" i="26"/>
  <c r="M515" i="26"/>
  <c r="L515" i="26"/>
  <c r="I515" i="26"/>
  <c r="M514" i="26"/>
  <c r="L514" i="26"/>
  <c r="I514" i="26"/>
  <c r="M513" i="26"/>
  <c r="L513" i="26"/>
  <c r="I513" i="26"/>
  <c r="M512" i="26"/>
  <c r="L512" i="26"/>
  <c r="I512" i="26"/>
  <c r="M511" i="26"/>
  <c r="L511" i="26"/>
  <c r="I511" i="26"/>
  <c r="M510" i="26"/>
  <c r="L510" i="26"/>
  <c r="I510" i="26"/>
  <c r="M509" i="26"/>
  <c r="L509" i="26"/>
  <c r="I509" i="26"/>
  <c r="M508" i="26"/>
  <c r="L508" i="26"/>
  <c r="I508" i="26"/>
  <c r="M507" i="26"/>
  <c r="L507" i="26"/>
  <c r="I507" i="26"/>
  <c r="M506" i="26"/>
  <c r="L506" i="26"/>
  <c r="I506" i="26"/>
  <c r="M505" i="26"/>
  <c r="L505" i="26"/>
  <c r="I505" i="26"/>
  <c r="M504" i="26"/>
  <c r="L504" i="26"/>
  <c r="I504" i="26"/>
  <c r="M503" i="26"/>
  <c r="L503" i="26"/>
  <c r="I503" i="26"/>
  <c r="M502" i="26"/>
  <c r="L502" i="26"/>
  <c r="I502" i="26"/>
  <c r="M501" i="26"/>
  <c r="L501" i="26"/>
  <c r="I501" i="26"/>
  <c r="M500" i="26"/>
  <c r="L500" i="26"/>
  <c r="I500" i="26"/>
  <c r="M499" i="26"/>
  <c r="L499" i="26"/>
  <c r="I499" i="26"/>
  <c r="M498" i="26"/>
  <c r="L498" i="26"/>
  <c r="I498" i="26"/>
  <c r="M497" i="26"/>
  <c r="L497" i="26"/>
  <c r="I497" i="26"/>
  <c r="M496" i="26"/>
  <c r="L496" i="26"/>
  <c r="I496" i="26"/>
  <c r="M495" i="26"/>
  <c r="L495" i="26"/>
  <c r="I495" i="26"/>
  <c r="M494" i="26"/>
  <c r="L494" i="26"/>
  <c r="I494" i="26"/>
  <c r="M493" i="26"/>
  <c r="L493" i="26"/>
  <c r="I493" i="26"/>
  <c r="M492" i="26"/>
  <c r="L492" i="26"/>
  <c r="I492" i="26"/>
  <c r="M491" i="26"/>
  <c r="L491" i="26"/>
  <c r="I491" i="26"/>
  <c r="M490" i="26"/>
  <c r="L490" i="26"/>
  <c r="I490" i="26"/>
  <c r="M489" i="26"/>
  <c r="L489" i="26"/>
  <c r="I489" i="26"/>
  <c r="M488" i="26"/>
  <c r="L488" i="26"/>
  <c r="I488" i="26"/>
  <c r="M487" i="26"/>
  <c r="L487" i="26"/>
  <c r="I487" i="26"/>
  <c r="M486" i="26"/>
  <c r="L486" i="26"/>
  <c r="I486" i="26"/>
  <c r="M485" i="26"/>
  <c r="L485" i="26"/>
  <c r="I485" i="26"/>
  <c r="M484" i="26"/>
  <c r="L484" i="26"/>
  <c r="I484" i="26"/>
  <c r="M483" i="26"/>
  <c r="L483" i="26"/>
  <c r="I483" i="26"/>
  <c r="M482" i="26"/>
  <c r="L482" i="26"/>
  <c r="I482" i="26"/>
  <c r="M481" i="26"/>
  <c r="L481" i="26"/>
  <c r="I481" i="26"/>
  <c r="M480" i="26"/>
  <c r="L480" i="26"/>
  <c r="I480" i="26"/>
  <c r="M479" i="26"/>
  <c r="L479" i="26"/>
  <c r="I479" i="26"/>
  <c r="M478" i="26"/>
  <c r="L478" i="26"/>
  <c r="I478" i="26"/>
  <c r="M477" i="26"/>
  <c r="L477" i="26"/>
  <c r="I477" i="26"/>
  <c r="M476" i="26"/>
  <c r="L476" i="26"/>
  <c r="I476" i="26"/>
  <c r="M475" i="26"/>
  <c r="L475" i="26"/>
  <c r="I475" i="26"/>
  <c r="M474" i="26"/>
  <c r="L474" i="26"/>
  <c r="I474" i="26"/>
  <c r="M473" i="26"/>
  <c r="L473" i="26"/>
  <c r="I473" i="26"/>
  <c r="M472" i="26"/>
  <c r="L472" i="26"/>
  <c r="I472" i="26"/>
  <c r="M471" i="26"/>
  <c r="L471" i="26"/>
  <c r="I471" i="26"/>
  <c r="M470" i="26"/>
  <c r="L470" i="26"/>
  <c r="I470" i="26"/>
  <c r="M469" i="26"/>
  <c r="L469" i="26"/>
  <c r="I469" i="26"/>
  <c r="M468" i="26"/>
  <c r="L468" i="26"/>
  <c r="I468" i="26"/>
  <c r="M467" i="26"/>
  <c r="L467" i="26"/>
  <c r="I467" i="26"/>
  <c r="M466" i="26"/>
  <c r="L466" i="26"/>
  <c r="I466" i="26"/>
  <c r="M465" i="26"/>
  <c r="L465" i="26"/>
  <c r="I465" i="26"/>
  <c r="M464" i="26"/>
  <c r="L464" i="26"/>
  <c r="I464" i="26"/>
  <c r="M463" i="26"/>
  <c r="L463" i="26"/>
  <c r="I463" i="26"/>
  <c r="M462" i="26"/>
  <c r="L462" i="26"/>
  <c r="I462" i="26"/>
  <c r="M461" i="26"/>
  <c r="L461" i="26"/>
  <c r="I461" i="26"/>
  <c r="M460" i="26"/>
  <c r="L460" i="26"/>
  <c r="I460" i="26"/>
  <c r="M459" i="26"/>
  <c r="L459" i="26"/>
  <c r="I459" i="26"/>
  <c r="M458" i="26"/>
  <c r="L458" i="26"/>
  <c r="I458" i="26"/>
  <c r="M457" i="26"/>
  <c r="L457" i="26"/>
  <c r="I457" i="26"/>
  <c r="M456" i="26"/>
  <c r="L456" i="26"/>
  <c r="I456" i="26"/>
  <c r="M455" i="26"/>
  <c r="L455" i="26"/>
  <c r="I455" i="26"/>
  <c r="M454" i="26"/>
  <c r="L454" i="26"/>
  <c r="I454" i="26"/>
  <c r="M453" i="26"/>
  <c r="L453" i="26"/>
  <c r="I453" i="26"/>
  <c r="M452" i="26"/>
  <c r="L452" i="26"/>
  <c r="I452" i="26"/>
  <c r="M451" i="26"/>
  <c r="L451" i="26"/>
  <c r="I451" i="26"/>
  <c r="M450" i="26"/>
  <c r="L450" i="26"/>
  <c r="I450" i="26"/>
  <c r="M449" i="26"/>
  <c r="L449" i="26"/>
  <c r="I449" i="26"/>
  <c r="M448" i="26"/>
  <c r="L448" i="26"/>
  <c r="I448" i="26"/>
  <c r="M447" i="26"/>
  <c r="L447" i="26"/>
  <c r="I447" i="26"/>
  <c r="M446" i="26"/>
  <c r="L446" i="26"/>
  <c r="I446" i="26"/>
  <c r="M445" i="26"/>
  <c r="L445" i="26"/>
  <c r="I445" i="26"/>
  <c r="M444" i="26"/>
  <c r="L444" i="26"/>
  <c r="I444" i="26"/>
  <c r="M443" i="26"/>
  <c r="L443" i="26"/>
  <c r="I443" i="26"/>
  <c r="M442" i="26"/>
  <c r="L442" i="26"/>
  <c r="I442" i="26"/>
  <c r="M441" i="26"/>
  <c r="L441" i="26"/>
  <c r="I441" i="26"/>
  <c r="M440" i="26"/>
  <c r="L440" i="26"/>
  <c r="I440" i="26"/>
  <c r="M439" i="26"/>
  <c r="L439" i="26"/>
  <c r="I439" i="26"/>
  <c r="M438" i="26"/>
  <c r="L438" i="26"/>
  <c r="I438" i="26"/>
  <c r="M437" i="26"/>
  <c r="L437" i="26"/>
  <c r="I437" i="26"/>
  <c r="M436" i="26"/>
  <c r="L436" i="26"/>
  <c r="I436" i="26"/>
  <c r="M435" i="26"/>
  <c r="L435" i="26"/>
  <c r="I435" i="26"/>
  <c r="M434" i="26"/>
  <c r="L434" i="26"/>
  <c r="I434" i="26"/>
  <c r="M433" i="26"/>
  <c r="L433" i="26"/>
  <c r="I433" i="26"/>
  <c r="M432" i="26"/>
  <c r="L432" i="26"/>
  <c r="I432" i="26"/>
  <c r="M431" i="26"/>
  <c r="L431" i="26"/>
  <c r="I431" i="26"/>
  <c r="M430" i="26"/>
  <c r="L430" i="26"/>
  <c r="I430" i="26"/>
  <c r="M429" i="26"/>
  <c r="L429" i="26"/>
  <c r="I429" i="26"/>
  <c r="M428" i="26"/>
  <c r="L428" i="26"/>
  <c r="I428" i="26"/>
  <c r="M427" i="26"/>
  <c r="L427" i="26"/>
  <c r="I427" i="26"/>
  <c r="M426" i="26"/>
  <c r="L426" i="26"/>
  <c r="I426" i="26"/>
  <c r="M425" i="26"/>
  <c r="L425" i="26"/>
  <c r="I425" i="26"/>
  <c r="M424" i="26"/>
  <c r="L424" i="26"/>
  <c r="I424" i="26"/>
  <c r="M423" i="26"/>
  <c r="L423" i="26"/>
  <c r="I423" i="26"/>
  <c r="M422" i="26"/>
  <c r="L422" i="26"/>
  <c r="I422" i="26"/>
  <c r="M421" i="26"/>
  <c r="L421" i="26"/>
  <c r="I421" i="26"/>
  <c r="M420" i="26"/>
  <c r="L420" i="26"/>
  <c r="I420" i="26"/>
  <c r="M419" i="26"/>
  <c r="L419" i="26"/>
  <c r="I419" i="26"/>
  <c r="M418" i="26"/>
  <c r="L418" i="26"/>
  <c r="I418" i="26"/>
  <c r="M417" i="26"/>
  <c r="L417" i="26"/>
  <c r="I417" i="26"/>
  <c r="M416" i="26"/>
  <c r="L416" i="26"/>
  <c r="I416" i="26"/>
  <c r="M415" i="26"/>
  <c r="L415" i="26"/>
  <c r="I415" i="26"/>
  <c r="M414" i="26"/>
  <c r="L414" i="26"/>
  <c r="I414" i="26"/>
  <c r="M413" i="26"/>
  <c r="L413" i="26"/>
  <c r="I413" i="26"/>
  <c r="M412" i="26"/>
  <c r="L412" i="26"/>
  <c r="I412" i="26"/>
  <c r="M411" i="26"/>
  <c r="L411" i="26"/>
  <c r="I411" i="26"/>
  <c r="M410" i="26"/>
  <c r="L410" i="26"/>
  <c r="I410" i="26"/>
  <c r="M409" i="26"/>
  <c r="L409" i="26"/>
  <c r="I409" i="26"/>
  <c r="M408" i="26"/>
  <c r="L408" i="26"/>
  <c r="I408" i="26"/>
  <c r="M407" i="26"/>
  <c r="L407" i="26"/>
  <c r="I407" i="26"/>
  <c r="M406" i="26"/>
  <c r="L406" i="26"/>
  <c r="I406" i="26"/>
  <c r="M405" i="26"/>
  <c r="L405" i="26"/>
  <c r="I405" i="26"/>
  <c r="M404" i="26"/>
  <c r="L404" i="26"/>
  <c r="I404" i="26"/>
  <c r="M403" i="26"/>
  <c r="L403" i="26"/>
  <c r="I403" i="26"/>
  <c r="M402" i="26"/>
  <c r="L402" i="26"/>
  <c r="I402" i="26"/>
  <c r="M401" i="26"/>
  <c r="L401" i="26"/>
  <c r="I401" i="26"/>
  <c r="M400" i="26"/>
  <c r="L400" i="26"/>
  <c r="I400" i="26"/>
  <c r="M399" i="26"/>
  <c r="L399" i="26"/>
  <c r="I399" i="26"/>
  <c r="M398" i="26"/>
  <c r="L398" i="26"/>
  <c r="I398" i="26"/>
  <c r="M397" i="26"/>
  <c r="L397" i="26"/>
  <c r="I397" i="26"/>
  <c r="M396" i="26"/>
  <c r="L396" i="26"/>
  <c r="I396" i="26"/>
  <c r="M395" i="26"/>
  <c r="L395" i="26"/>
  <c r="I395" i="26"/>
  <c r="M394" i="26"/>
  <c r="L394" i="26"/>
  <c r="I394" i="26"/>
  <c r="M393" i="26"/>
  <c r="L393" i="26"/>
  <c r="I393" i="26"/>
  <c r="M392" i="26"/>
  <c r="L392" i="26"/>
  <c r="I392" i="26"/>
  <c r="M391" i="26"/>
  <c r="L391" i="26"/>
  <c r="I391" i="26"/>
  <c r="M390" i="26"/>
  <c r="L390" i="26"/>
  <c r="I390" i="26"/>
  <c r="M389" i="26"/>
  <c r="L389" i="26"/>
  <c r="I389" i="26"/>
  <c r="M388" i="26"/>
  <c r="L388" i="26"/>
  <c r="I388" i="26"/>
  <c r="M387" i="26"/>
  <c r="L387" i="26"/>
  <c r="I387" i="26"/>
  <c r="M386" i="26"/>
  <c r="L386" i="26"/>
  <c r="I386" i="26"/>
  <c r="M385" i="26"/>
  <c r="L385" i="26"/>
  <c r="I385" i="26"/>
  <c r="M384" i="26"/>
  <c r="L384" i="26"/>
  <c r="I384" i="26"/>
  <c r="M383" i="26"/>
  <c r="L383" i="26"/>
  <c r="I383" i="26"/>
  <c r="M382" i="26"/>
  <c r="L382" i="26"/>
  <c r="I382" i="26"/>
  <c r="M381" i="26"/>
  <c r="L381" i="26"/>
  <c r="I381" i="26"/>
  <c r="M380" i="26"/>
  <c r="L380" i="26"/>
  <c r="I380" i="26"/>
  <c r="M379" i="26"/>
  <c r="L379" i="26"/>
  <c r="I379" i="26"/>
  <c r="M378" i="26"/>
  <c r="L378" i="26"/>
  <c r="I378" i="26"/>
  <c r="M377" i="26"/>
  <c r="L377" i="26"/>
  <c r="I377" i="26"/>
  <c r="M376" i="26"/>
  <c r="L376" i="26"/>
  <c r="I376" i="26"/>
  <c r="M375" i="26"/>
  <c r="L375" i="26"/>
  <c r="I375" i="26"/>
  <c r="M374" i="26"/>
  <c r="L374" i="26"/>
  <c r="I374" i="26"/>
  <c r="M373" i="26"/>
  <c r="L373" i="26"/>
  <c r="I373" i="26"/>
  <c r="M372" i="26"/>
  <c r="L372" i="26"/>
  <c r="I372" i="26"/>
  <c r="M371" i="26"/>
  <c r="L371" i="26"/>
  <c r="I371" i="26"/>
  <c r="M370" i="26"/>
  <c r="L370" i="26"/>
  <c r="I370" i="26"/>
  <c r="M369" i="26"/>
  <c r="L369" i="26"/>
  <c r="I369" i="26"/>
  <c r="M368" i="26"/>
  <c r="L368" i="26"/>
  <c r="I368" i="26"/>
  <c r="M367" i="26"/>
  <c r="L367" i="26"/>
  <c r="I367" i="26"/>
  <c r="M366" i="26"/>
  <c r="L366" i="26"/>
  <c r="I366" i="26"/>
  <c r="M365" i="26"/>
  <c r="L365" i="26"/>
  <c r="I365" i="26"/>
  <c r="M364" i="26"/>
  <c r="L364" i="26"/>
  <c r="I364" i="26"/>
  <c r="M363" i="26"/>
  <c r="L363" i="26"/>
  <c r="I363" i="26"/>
  <c r="M362" i="26"/>
  <c r="L362" i="26"/>
  <c r="I362" i="26"/>
  <c r="M361" i="26"/>
  <c r="L361" i="26"/>
  <c r="I361" i="26"/>
  <c r="M360" i="26"/>
  <c r="L360" i="26"/>
  <c r="I360" i="26"/>
  <c r="M359" i="26"/>
  <c r="L359" i="26"/>
  <c r="I359" i="26"/>
  <c r="M358" i="26"/>
  <c r="L358" i="26"/>
  <c r="I358" i="26"/>
  <c r="M357" i="26"/>
  <c r="L357" i="26"/>
  <c r="I357" i="26"/>
  <c r="M356" i="26"/>
  <c r="L356" i="26"/>
  <c r="I356" i="26"/>
  <c r="M355" i="26"/>
  <c r="L355" i="26"/>
  <c r="I355" i="26"/>
  <c r="M354" i="26"/>
  <c r="L354" i="26"/>
  <c r="I354" i="26"/>
  <c r="M353" i="26"/>
  <c r="L353" i="26"/>
  <c r="I353" i="26"/>
  <c r="M352" i="26"/>
  <c r="L352" i="26"/>
  <c r="I352" i="26"/>
  <c r="M351" i="26"/>
  <c r="L351" i="26"/>
  <c r="I351" i="26"/>
  <c r="M350" i="26"/>
  <c r="L350" i="26"/>
  <c r="I350" i="26"/>
  <c r="M349" i="26"/>
  <c r="L349" i="26"/>
  <c r="I349" i="26"/>
  <c r="M348" i="26"/>
  <c r="L348" i="26"/>
  <c r="I348" i="26"/>
  <c r="M347" i="26"/>
  <c r="L347" i="26"/>
  <c r="I347" i="26"/>
  <c r="M346" i="26"/>
  <c r="L346" i="26"/>
  <c r="I346" i="26"/>
  <c r="M345" i="26"/>
  <c r="L345" i="26"/>
  <c r="I345" i="26"/>
  <c r="M344" i="26"/>
  <c r="L344" i="26"/>
  <c r="I344" i="26"/>
  <c r="M343" i="26"/>
  <c r="L343" i="26"/>
  <c r="I343" i="26"/>
  <c r="M342" i="26"/>
  <c r="L342" i="26"/>
  <c r="I342" i="26"/>
  <c r="M341" i="26"/>
  <c r="L341" i="26"/>
  <c r="I341" i="26"/>
  <c r="M340" i="26"/>
  <c r="L340" i="26"/>
  <c r="I340" i="26"/>
  <c r="M339" i="26"/>
  <c r="L339" i="26"/>
  <c r="I339" i="26"/>
  <c r="M338" i="26"/>
  <c r="L338" i="26"/>
  <c r="I338" i="26"/>
  <c r="M337" i="26"/>
  <c r="L337" i="26"/>
  <c r="I337" i="26"/>
  <c r="M336" i="26"/>
  <c r="L336" i="26"/>
  <c r="I336" i="26"/>
  <c r="M335" i="26"/>
  <c r="L335" i="26"/>
  <c r="I335" i="26"/>
  <c r="M334" i="26"/>
  <c r="L334" i="26"/>
  <c r="I334" i="26"/>
  <c r="M333" i="26"/>
  <c r="L333" i="26"/>
  <c r="I333" i="26"/>
  <c r="M332" i="26"/>
  <c r="L332" i="26"/>
  <c r="I332" i="26"/>
  <c r="M331" i="26"/>
  <c r="L331" i="26"/>
  <c r="I331" i="26"/>
  <c r="M330" i="26"/>
  <c r="L330" i="26"/>
  <c r="I330" i="26"/>
  <c r="M329" i="26"/>
  <c r="L329" i="26"/>
  <c r="I329" i="26"/>
  <c r="M328" i="26"/>
  <c r="L328" i="26"/>
  <c r="I328" i="26"/>
  <c r="M327" i="26"/>
  <c r="L327" i="26"/>
  <c r="I327" i="26"/>
  <c r="M326" i="26"/>
  <c r="L326" i="26"/>
  <c r="I326" i="26"/>
  <c r="M325" i="26"/>
  <c r="L325" i="26"/>
  <c r="I325" i="26"/>
  <c r="M324" i="26"/>
  <c r="L324" i="26"/>
  <c r="I324" i="26"/>
  <c r="M323" i="26"/>
  <c r="L323" i="26"/>
  <c r="I323" i="26"/>
  <c r="M322" i="26"/>
  <c r="L322" i="26"/>
  <c r="I322" i="26"/>
  <c r="M321" i="26"/>
  <c r="L321" i="26"/>
  <c r="I321" i="26"/>
  <c r="M320" i="26"/>
  <c r="L320" i="26"/>
  <c r="I320" i="26"/>
  <c r="M319" i="26"/>
  <c r="L319" i="26"/>
  <c r="I319" i="26"/>
  <c r="M318" i="26"/>
  <c r="L318" i="26"/>
  <c r="I318" i="26"/>
  <c r="M317" i="26"/>
  <c r="L317" i="26"/>
  <c r="I317" i="26"/>
  <c r="M316" i="26"/>
  <c r="L316" i="26"/>
  <c r="I316" i="26"/>
  <c r="M315" i="26"/>
  <c r="L315" i="26"/>
  <c r="I315" i="26"/>
  <c r="M314" i="26"/>
  <c r="L314" i="26"/>
  <c r="I314" i="26"/>
  <c r="M313" i="26"/>
  <c r="L313" i="26"/>
  <c r="I313" i="26"/>
  <c r="M312" i="26"/>
  <c r="L312" i="26"/>
  <c r="I312" i="26"/>
  <c r="M311" i="26"/>
  <c r="L311" i="26"/>
  <c r="I311" i="26"/>
  <c r="M310" i="26"/>
  <c r="L310" i="26"/>
  <c r="I310" i="26"/>
  <c r="M309" i="26"/>
  <c r="L309" i="26"/>
  <c r="I309" i="26"/>
  <c r="M308" i="26"/>
  <c r="L308" i="26"/>
  <c r="I308" i="26"/>
  <c r="M307" i="26"/>
  <c r="L307" i="26"/>
  <c r="I307" i="26"/>
  <c r="M306" i="26"/>
  <c r="L306" i="26"/>
  <c r="I306" i="26"/>
  <c r="M305" i="26"/>
  <c r="L305" i="26"/>
  <c r="I305" i="26"/>
  <c r="M304" i="26"/>
  <c r="L304" i="26"/>
  <c r="I304" i="26"/>
  <c r="M303" i="26"/>
  <c r="L303" i="26"/>
  <c r="I303" i="26"/>
  <c r="M302" i="26"/>
  <c r="L302" i="26"/>
  <c r="I302" i="26"/>
  <c r="M301" i="26"/>
  <c r="L301" i="26"/>
  <c r="I301" i="26"/>
  <c r="M300" i="26"/>
  <c r="L300" i="26"/>
  <c r="I300" i="26"/>
  <c r="M299" i="26"/>
  <c r="L299" i="26"/>
  <c r="I299" i="26"/>
  <c r="M298" i="26"/>
  <c r="L298" i="26"/>
  <c r="I298" i="26"/>
  <c r="M297" i="26"/>
  <c r="L297" i="26"/>
  <c r="I297" i="26"/>
  <c r="M296" i="26"/>
  <c r="L296" i="26"/>
  <c r="I296" i="26"/>
  <c r="M295" i="26"/>
  <c r="L295" i="26"/>
  <c r="I295" i="26"/>
  <c r="M294" i="26"/>
  <c r="L294" i="26"/>
  <c r="I294" i="26"/>
  <c r="M293" i="26"/>
  <c r="L293" i="26"/>
  <c r="I293" i="26"/>
  <c r="M292" i="26"/>
  <c r="L292" i="26"/>
  <c r="I292" i="26"/>
  <c r="M291" i="26"/>
  <c r="L291" i="26"/>
  <c r="I291" i="26"/>
  <c r="M290" i="26"/>
  <c r="L290" i="26"/>
  <c r="I290" i="26"/>
  <c r="M289" i="26"/>
  <c r="L289" i="26"/>
  <c r="I289" i="26"/>
  <c r="M288" i="26"/>
  <c r="L288" i="26"/>
  <c r="I288" i="26"/>
  <c r="M287" i="26"/>
  <c r="L287" i="26"/>
  <c r="I287" i="26"/>
  <c r="M286" i="26"/>
  <c r="L286" i="26"/>
  <c r="I286" i="26"/>
  <c r="M285" i="26"/>
  <c r="L285" i="26"/>
  <c r="I285" i="26"/>
  <c r="M284" i="26"/>
  <c r="L284" i="26"/>
  <c r="I284" i="26"/>
  <c r="M283" i="26"/>
  <c r="L283" i="26"/>
  <c r="I283" i="26"/>
  <c r="M282" i="26"/>
  <c r="L282" i="26"/>
  <c r="I282" i="26"/>
  <c r="M281" i="26"/>
  <c r="L281" i="26"/>
  <c r="I281" i="26"/>
  <c r="M280" i="26"/>
  <c r="L280" i="26"/>
  <c r="I280" i="26"/>
  <c r="M279" i="26"/>
  <c r="L279" i="26"/>
  <c r="I279" i="26"/>
  <c r="M278" i="26"/>
  <c r="L278" i="26"/>
  <c r="I278" i="26"/>
  <c r="M277" i="26"/>
  <c r="L277" i="26"/>
  <c r="I277" i="26"/>
  <c r="M276" i="26"/>
  <c r="L276" i="26"/>
  <c r="I276" i="26"/>
  <c r="M275" i="26"/>
  <c r="L275" i="26"/>
  <c r="I275" i="26"/>
  <c r="M274" i="26"/>
  <c r="L274" i="26"/>
  <c r="I274" i="26"/>
  <c r="M273" i="26"/>
  <c r="L273" i="26"/>
  <c r="I273" i="26"/>
  <c r="M272" i="26"/>
  <c r="L272" i="26"/>
  <c r="I272" i="26"/>
  <c r="M271" i="26"/>
  <c r="L271" i="26"/>
  <c r="I271" i="26"/>
  <c r="M270" i="26"/>
  <c r="L270" i="26"/>
  <c r="I270" i="26"/>
  <c r="M269" i="26"/>
  <c r="L269" i="26"/>
  <c r="I269" i="26"/>
  <c r="M268" i="26"/>
  <c r="L268" i="26"/>
  <c r="I268" i="26"/>
  <c r="M267" i="26"/>
  <c r="L267" i="26"/>
  <c r="I267" i="26"/>
  <c r="M266" i="26"/>
  <c r="L266" i="26"/>
  <c r="I266" i="26"/>
  <c r="M265" i="26"/>
  <c r="L265" i="26"/>
  <c r="I265" i="26"/>
  <c r="M264" i="26"/>
  <c r="L264" i="26"/>
  <c r="I264" i="26"/>
  <c r="M263" i="26"/>
  <c r="L263" i="26"/>
  <c r="I263" i="26"/>
  <c r="M262" i="26"/>
  <c r="L262" i="26"/>
  <c r="I262" i="26"/>
  <c r="M261" i="26"/>
  <c r="L261" i="26"/>
  <c r="I261" i="26"/>
  <c r="M260" i="26"/>
  <c r="L260" i="26"/>
  <c r="I260" i="26"/>
  <c r="M259" i="26"/>
  <c r="L259" i="26"/>
  <c r="I259" i="26"/>
  <c r="M258" i="26"/>
  <c r="L258" i="26"/>
  <c r="I258" i="26"/>
  <c r="M257" i="26"/>
  <c r="L257" i="26"/>
  <c r="I257" i="26"/>
  <c r="M256" i="26"/>
  <c r="L256" i="26"/>
  <c r="I256" i="26"/>
  <c r="M255" i="26"/>
  <c r="L255" i="26"/>
  <c r="I255" i="26"/>
  <c r="M254" i="26"/>
  <c r="L254" i="26"/>
  <c r="I254" i="26"/>
  <c r="M253" i="26"/>
  <c r="L253" i="26"/>
  <c r="I253" i="26"/>
  <c r="M252" i="26"/>
  <c r="L252" i="26"/>
  <c r="I252" i="26"/>
  <c r="M251" i="26"/>
  <c r="L251" i="26"/>
  <c r="I251" i="26"/>
  <c r="M250" i="26"/>
  <c r="L250" i="26"/>
  <c r="I250" i="26"/>
  <c r="M249" i="26"/>
  <c r="L249" i="26"/>
  <c r="I249" i="26"/>
  <c r="M248" i="26"/>
  <c r="L248" i="26"/>
  <c r="I248" i="26"/>
  <c r="M247" i="26"/>
  <c r="L247" i="26"/>
  <c r="I247" i="26"/>
  <c r="M246" i="26"/>
  <c r="L246" i="26"/>
  <c r="I246" i="26"/>
  <c r="M245" i="26"/>
  <c r="L245" i="26"/>
  <c r="I245" i="26"/>
  <c r="M244" i="26"/>
  <c r="L244" i="26"/>
  <c r="I244" i="26"/>
  <c r="M243" i="26"/>
  <c r="L243" i="26"/>
  <c r="I243" i="26"/>
  <c r="M242" i="26"/>
  <c r="L242" i="26"/>
  <c r="I242" i="26"/>
  <c r="M241" i="26"/>
  <c r="L241" i="26"/>
  <c r="I241" i="26"/>
  <c r="M240" i="26"/>
  <c r="L240" i="26"/>
  <c r="I240" i="26"/>
  <c r="M239" i="26"/>
  <c r="L239" i="26"/>
  <c r="I239" i="26"/>
  <c r="M238" i="26"/>
  <c r="L238" i="26"/>
  <c r="I238" i="26"/>
  <c r="M237" i="26"/>
  <c r="L237" i="26"/>
  <c r="I237" i="26"/>
  <c r="M236" i="26"/>
  <c r="L236" i="26"/>
  <c r="I236" i="26"/>
  <c r="M235" i="26"/>
  <c r="L235" i="26"/>
  <c r="I235" i="26"/>
  <c r="M234" i="26"/>
  <c r="L234" i="26"/>
  <c r="I234" i="26"/>
  <c r="M233" i="26"/>
  <c r="L233" i="26"/>
  <c r="I233" i="26"/>
  <c r="M232" i="26"/>
  <c r="L232" i="26"/>
  <c r="I232" i="26"/>
  <c r="M231" i="26"/>
  <c r="L231" i="26"/>
  <c r="I231" i="26"/>
  <c r="M230" i="26"/>
  <c r="L230" i="26"/>
  <c r="I230" i="26"/>
  <c r="M229" i="26"/>
  <c r="L229" i="26"/>
  <c r="I229" i="26"/>
  <c r="M228" i="26"/>
  <c r="L228" i="26"/>
  <c r="I228" i="26"/>
  <c r="M227" i="26"/>
  <c r="L227" i="26"/>
  <c r="I227" i="26"/>
  <c r="M226" i="26"/>
  <c r="L226" i="26"/>
  <c r="I226" i="26"/>
  <c r="M225" i="26"/>
  <c r="L225" i="26"/>
  <c r="I225" i="26"/>
  <c r="M224" i="26"/>
  <c r="L224" i="26"/>
  <c r="I224" i="26"/>
  <c r="M223" i="26"/>
  <c r="L223" i="26"/>
  <c r="I223" i="26"/>
  <c r="M222" i="26"/>
  <c r="L222" i="26"/>
  <c r="I222" i="26"/>
  <c r="M221" i="26"/>
  <c r="L221" i="26"/>
  <c r="I221" i="26"/>
  <c r="M220" i="26"/>
  <c r="L220" i="26"/>
  <c r="I220" i="26"/>
  <c r="M219" i="26"/>
  <c r="L219" i="26"/>
  <c r="I219" i="26"/>
  <c r="M218" i="26"/>
  <c r="L218" i="26"/>
  <c r="I218" i="26"/>
  <c r="M217" i="26"/>
  <c r="L217" i="26"/>
  <c r="I217" i="26"/>
  <c r="M216" i="26"/>
  <c r="L216" i="26"/>
  <c r="I216" i="26"/>
  <c r="M215" i="26"/>
  <c r="L215" i="26"/>
  <c r="I215" i="26"/>
  <c r="M214" i="26"/>
  <c r="L214" i="26"/>
  <c r="I214" i="26"/>
  <c r="M213" i="26"/>
  <c r="L213" i="26"/>
  <c r="I213" i="26"/>
  <c r="M212" i="26"/>
  <c r="L212" i="26"/>
  <c r="I212" i="26"/>
  <c r="M211" i="26"/>
  <c r="L211" i="26"/>
  <c r="I211" i="26"/>
  <c r="M210" i="26"/>
  <c r="L210" i="26"/>
  <c r="I210" i="26"/>
  <c r="M209" i="26"/>
  <c r="L209" i="26"/>
  <c r="I209" i="26"/>
  <c r="M208" i="26"/>
  <c r="L208" i="26"/>
  <c r="I208" i="26"/>
  <c r="M207" i="26"/>
  <c r="L207" i="26"/>
  <c r="I207" i="26"/>
  <c r="M206" i="26"/>
  <c r="L206" i="26"/>
  <c r="I206" i="26"/>
  <c r="M205" i="26"/>
  <c r="L205" i="26"/>
  <c r="I205" i="26"/>
  <c r="M204" i="26"/>
  <c r="L204" i="26"/>
  <c r="I204" i="26"/>
  <c r="M203" i="26"/>
  <c r="L203" i="26"/>
  <c r="I203" i="26"/>
  <c r="M202" i="26"/>
  <c r="L202" i="26"/>
  <c r="I202" i="26"/>
  <c r="M201" i="26"/>
  <c r="L201" i="26"/>
  <c r="I201" i="26"/>
  <c r="M200" i="26"/>
  <c r="L200" i="26"/>
  <c r="I200" i="26"/>
  <c r="M199" i="26"/>
  <c r="L199" i="26"/>
  <c r="I199" i="26"/>
  <c r="M198" i="26"/>
  <c r="L198" i="26"/>
  <c r="I198" i="26"/>
  <c r="M197" i="26"/>
  <c r="L197" i="26"/>
  <c r="I197" i="26"/>
  <c r="M196" i="26"/>
  <c r="L196" i="26"/>
  <c r="I196" i="26"/>
  <c r="M195" i="26"/>
  <c r="L195" i="26"/>
  <c r="I195" i="26"/>
  <c r="M194" i="26"/>
  <c r="L194" i="26"/>
  <c r="I194" i="26"/>
  <c r="M193" i="26"/>
  <c r="L193" i="26"/>
  <c r="I193" i="26"/>
  <c r="M192" i="26"/>
  <c r="L192" i="26"/>
  <c r="I192" i="26"/>
  <c r="M191" i="26"/>
  <c r="L191" i="26"/>
  <c r="I191" i="26"/>
  <c r="M190" i="26"/>
  <c r="L190" i="26"/>
  <c r="I190" i="26"/>
  <c r="M189" i="26"/>
  <c r="L189" i="26"/>
  <c r="I189" i="26"/>
  <c r="M188" i="26"/>
  <c r="L188" i="26"/>
  <c r="I188" i="26"/>
  <c r="M187" i="26"/>
  <c r="L187" i="26"/>
  <c r="I187" i="26"/>
  <c r="M186" i="26"/>
  <c r="L186" i="26"/>
  <c r="I186" i="26"/>
  <c r="M185" i="26"/>
  <c r="L185" i="26"/>
  <c r="I185" i="26"/>
  <c r="M184" i="26"/>
  <c r="L184" i="26"/>
  <c r="I184" i="26"/>
  <c r="M183" i="26"/>
  <c r="L183" i="26"/>
  <c r="I183" i="26"/>
  <c r="M182" i="26"/>
  <c r="L182" i="26"/>
  <c r="I182" i="26"/>
  <c r="M181" i="26"/>
  <c r="L181" i="26"/>
  <c r="I181" i="26"/>
  <c r="M180" i="26"/>
  <c r="L180" i="26"/>
  <c r="I180" i="26"/>
  <c r="M179" i="26"/>
  <c r="L179" i="26"/>
  <c r="I179" i="26"/>
  <c r="M178" i="26"/>
  <c r="L178" i="26"/>
  <c r="I178" i="26"/>
  <c r="M177" i="26"/>
  <c r="L177" i="26"/>
  <c r="I177" i="26"/>
  <c r="M176" i="26"/>
  <c r="L176" i="26"/>
  <c r="I176" i="26"/>
  <c r="M175" i="26"/>
  <c r="L175" i="26"/>
  <c r="I175" i="26"/>
  <c r="M174" i="26"/>
  <c r="L174" i="26"/>
  <c r="I174" i="26"/>
  <c r="M173" i="26"/>
  <c r="L173" i="26"/>
  <c r="I173" i="26"/>
  <c r="M172" i="26"/>
  <c r="L172" i="26"/>
  <c r="I172" i="26"/>
  <c r="M171" i="26"/>
  <c r="L171" i="26"/>
  <c r="I171" i="26"/>
  <c r="M170" i="26"/>
  <c r="L170" i="26"/>
  <c r="I170" i="26"/>
  <c r="M169" i="26"/>
  <c r="L169" i="26"/>
  <c r="I169" i="26"/>
  <c r="M168" i="26"/>
  <c r="L168" i="26"/>
  <c r="I168" i="26"/>
  <c r="M167" i="26"/>
  <c r="L167" i="26"/>
  <c r="I167" i="26"/>
  <c r="M166" i="26"/>
  <c r="L166" i="26"/>
  <c r="I166" i="26"/>
  <c r="M165" i="26"/>
  <c r="L165" i="26"/>
  <c r="I165" i="26"/>
  <c r="M164" i="26"/>
  <c r="L164" i="26"/>
  <c r="I164" i="26"/>
  <c r="M163" i="26"/>
  <c r="L163" i="26"/>
  <c r="I163" i="26"/>
  <c r="M162" i="26"/>
  <c r="L162" i="26"/>
  <c r="I162" i="26"/>
  <c r="M161" i="26"/>
  <c r="L161" i="26"/>
  <c r="I161" i="26"/>
  <c r="M160" i="26"/>
  <c r="L160" i="26"/>
  <c r="I160" i="26"/>
  <c r="M159" i="26"/>
  <c r="L159" i="26"/>
  <c r="I159" i="26"/>
  <c r="M158" i="26"/>
  <c r="L158" i="26"/>
  <c r="I158" i="26"/>
  <c r="M157" i="26"/>
  <c r="L157" i="26"/>
  <c r="I157" i="26"/>
  <c r="M156" i="26"/>
  <c r="L156" i="26"/>
  <c r="I156" i="26"/>
  <c r="M155" i="26"/>
  <c r="L155" i="26"/>
  <c r="I155" i="26"/>
  <c r="M154" i="26"/>
  <c r="L154" i="26"/>
  <c r="I154" i="26"/>
  <c r="M153" i="26"/>
  <c r="L153" i="26"/>
  <c r="I153" i="26"/>
  <c r="M152" i="26"/>
  <c r="L152" i="26"/>
  <c r="I152" i="26"/>
  <c r="M151" i="26"/>
  <c r="L151" i="26"/>
  <c r="I151" i="26"/>
  <c r="M150" i="26"/>
  <c r="L150" i="26"/>
  <c r="I150" i="26"/>
  <c r="M149" i="26"/>
  <c r="L149" i="26"/>
  <c r="I149" i="26"/>
  <c r="M148" i="26"/>
  <c r="L148" i="26"/>
  <c r="I148" i="26"/>
  <c r="M147" i="26"/>
  <c r="L147" i="26"/>
  <c r="I147" i="26"/>
  <c r="M146" i="26"/>
  <c r="L146" i="26"/>
  <c r="I146" i="26"/>
  <c r="M145" i="26"/>
  <c r="L145" i="26"/>
  <c r="I145" i="26"/>
  <c r="M144" i="26"/>
  <c r="L144" i="26"/>
  <c r="I144" i="26"/>
  <c r="M143" i="26"/>
  <c r="L143" i="26"/>
  <c r="I143" i="26"/>
  <c r="M142" i="26"/>
  <c r="L142" i="26"/>
  <c r="I142" i="26"/>
  <c r="M141" i="26"/>
  <c r="L141" i="26"/>
  <c r="I141" i="26"/>
  <c r="M140" i="26"/>
  <c r="L140" i="26"/>
  <c r="I140" i="26"/>
  <c r="M139" i="26"/>
  <c r="L139" i="26"/>
  <c r="I139" i="26"/>
  <c r="M138" i="26"/>
  <c r="L138" i="26"/>
  <c r="I138" i="26"/>
  <c r="M137" i="26"/>
  <c r="L137" i="26"/>
  <c r="I137" i="26"/>
  <c r="M136" i="26"/>
  <c r="L136" i="26"/>
  <c r="I136" i="26"/>
  <c r="M135" i="26"/>
  <c r="L135" i="26"/>
  <c r="I135" i="26"/>
  <c r="M134" i="26"/>
  <c r="L134" i="26"/>
  <c r="I134" i="26"/>
  <c r="M133" i="26"/>
  <c r="L133" i="26"/>
  <c r="I133" i="26"/>
  <c r="M132" i="26"/>
  <c r="L132" i="26"/>
  <c r="I132" i="26"/>
  <c r="M131" i="26"/>
  <c r="L131" i="26"/>
  <c r="I131" i="26"/>
  <c r="M130" i="26"/>
  <c r="L130" i="26"/>
  <c r="I130" i="26"/>
  <c r="M129" i="26"/>
  <c r="L129" i="26"/>
  <c r="I129" i="26"/>
  <c r="M128" i="26"/>
  <c r="L128" i="26"/>
  <c r="I128" i="26"/>
  <c r="M127" i="26"/>
  <c r="L127" i="26"/>
  <c r="I127" i="26"/>
  <c r="M126" i="26"/>
  <c r="L126" i="26"/>
  <c r="I126" i="26"/>
  <c r="M125" i="26"/>
  <c r="L125" i="26"/>
  <c r="I125" i="26"/>
  <c r="M124" i="26"/>
  <c r="L124" i="26"/>
  <c r="I124" i="26"/>
  <c r="M123" i="26"/>
  <c r="L123" i="26"/>
  <c r="I123" i="26"/>
  <c r="M122" i="26"/>
  <c r="L122" i="26"/>
  <c r="I122" i="26"/>
  <c r="M121" i="26"/>
  <c r="L121" i="26"/>
  <c r="I121" i="26"/>
  <c r="M120" i="26"/>
  <c r="L120" i="26"/>
  <c r="I120" i="26"/>
  <c r="M119" i="26"/>
  <c r="L119" i="26"/>
  <c r="I119" i="26"/>
  <c r="M118" i="26"/>
  <c r="L118" i="26"/>
  <c r="I118" i="26"/>
  <c r="M117" i="26"/>
  <c r="L117" i="26"/>
  <c r="I117" i="26"/>
  <c r="M116" i="26"/>
  <c r="L116" i="26"/>
  <c r="I116" i="26"/>
  <c r="M115" i="26"/>
  <c r="L115" i="26"/>
  <c r="I115" i="26"/>
  <c r="M114" i="26"/>
  <c r="L114" i="26"/>
  <c r="I114" i="26"/>
  <c r="M113" i="26"/>
  <c r="L113" i="26"/>
  <c r="I113" i="26"/>
  <c r="M112" i="26"/>
  <c r="L112" i="26"/>
  <c r="I112" i="26"/>
  <c r="M111" i="26"/>
  <c r="L111" i="26"/>
  <c r="I111" i="26"/>
  <c r="M110" i="26"/>
  <c r="L110" i="26"/>
  <c r="I110" i="26"/>
  <c r="M109" i="26"/>
  <c r="L109" i="26"/>
  <c r="I109" i="26"/>
  <c r="M108" i="26"/>
  <c r="L108" i="26"/>
  <c r="I108" i="26"/>
  <c r="M107" i="26"/>
  <c r="L107" i="26"/>
  <c r="I107" i="26"/>
  <c r="M106" i="26"/>
  <c r="L106" i="26"/>
  <c r="I106" i="26"/>
  <c r="M105" i="26"/>
  <c r="L105" i="26"/>
  <c r="I105" i="26"/>
  <c r="M104" i="26"/>
  <c r="L104" i="26"/>
  <c r="I104" i="26"/>
  <c r="M103" i="26"/>
  <c r="L103" i="26"/>
  <c r="I103" i="26"/>
  <c r="M102" i="26"/>
  <c r="L102" i="26"/>
  <c r="I102" i="26"/>
  <c r="M101" i="26"/>
  <c r="L101" i="26"/>
  <c r="I101" i="26"/>
  <c r="M100" i="26"/>
  <c r="L100" i="26"/>
  <c r="I100" i="26"/>
  <c r="M99" i="26"/>
  <c r="L99" i="26"/>
  <c r="I99" i="26"/>
  <c r="M98" i="26"/>
  <c r="L98" i="26"/>
  <c r="I98" i="26"/>
  <c r="M97" i="26"/>
  <c r="L97" i="26"/>
  <c r="I97" i="26"/>
  <c r="M96" i="26"/>
  <c r="L96" i="26"/>
  <c r="I96" i="26"/>
  <c r="M95" i="26"/>
  <c r="L95" i="26"/>
  <c r="I95" i="26"/>
  <c r="M94" i="26"/>
  <c r="L94" i="26"/>
  <c r="I94" i="26"/>
  <c r="M93" i="26"/>
  <c r="L93" i="26"/>
  <c r="I93" i="26"/>
  <c r="M92" i="26"/>
  <c r="L92" i="26"/>
  <c r="I92" i="26"/>
  <c r="M91" i="26"/>
  <c r="L91" i="26"/>
  <c r="I91" i="26"/>
  <c r="M90" i="26"/>
  <c r="L90" i="26"/>
  <c r="I90" i="26"/>
  <c r="M89" i="26"/>
  <c r="L89" i="26"/>
  <c r="I89" i="26"/>
  <c r="M88" i="26"/>
  <c r="L88" i="26"/>
  <c r="I88" i="26"/>
  <c r="M87" i="26"/>
  <c r="L87" i="26"/>
  <c r="I87" i="26"/>
  <c r="M86" i="26"/>
  <c r="L86" i="26"/>
  <c r="I86" i="26"/>
  <c r="M85" i="26"/>
  <c r="L85" i="26"/>
  <c r="I85" i="26"/>
  <c r="M84" i="26"/>
  <c r="L84" i="26"/>
  <c r="I84" i="26"/>
  <c r="M83" i="26"/>
  <c r="L83" i="26"/>
  <c r="I83" i="26"/>
  <c r="M82" i="26"/>
  <c r="L82" i="26"/>
  <c r="I82" i="26"/>
  <c r="M81" i="26"/>
  <c r="L81" i="26"/>
  <c r="I81" i="26"/>
  <c r="M80" i="26"/>
  <c r="L80" i="26"/>
  <c r="I80" i="26"/>
  <c r="M79" i="26"/>
  <c r="L79" i="26"/>
  <c r="I79" i="26"/>
  <c r="M78" i="26"/>
  <c r="L78" i="26"/>
  <c r="I78" i="26"/>
  <c r="M77" i="26"/>
  <c r="L77" i="26"/>
  <c r="I77" i="26"/>
  <c r="M76" i="26"/>
  <c r="L76" i="26"/>
  <c r="I76" i="26"/>
  <c r="M75" i="26"/>
  <c r="L75" i="26"/>
  <c r="I75" i="26"/>
  <c r="M74" i="26"/>
  <c r="L74" i="26"/>
  <c r="I74" i="26"/>
  <c r="M73" i="26"/>
  <c r="L73" i="26"/>
  <c r="I73" i="26"/>
  <c r="M72" i="26"/>
  <c r="L72" i="26"/>
  <c r="I72" i="26"/>
  <c r="M71" i="26"/>
  <c r="L71" i="26"/>
  <c r="I71" i="26"/>
  <c r="M70" i="26"/>
  <c r="L70" i="26"/>
  <c r="I70" i="26"/>
  <c r="M69" i="26"/>
  <c r="L69" i="26"/>
  <c r="I69" i="26"/>
  <c r="M68" i="26"/>
  <c r="L68" i="26"/>
  <c r="I68" i="26"/>
  <c r="M67" i="26"/>
  <c r="L67" i="26"/>
  <c r="I67" i="26"/>
  <c r="M66" i="26"/>
  <c r="L66" i="26"/>
  <c r="I66" i="26"/>
  <c r="M65" i="26"/>
  <c r="L65" i="26"/>
  <c r="I65" i="26"/>
  <c r="M64" i="26"/>
  <c r="L64" i="26"/>
  <c r="I64" i="26"/>
  <c r="M63" i="26"/>
  <c r="L63" i="26"/>
  <c r="I63" i="26"/>
  <c r="M62" i="26"/>
  <c r="L62" i="26"/>
  <c r="I62" i="26"/>
  <c r="M61" i="26"/>
  <c r="L61" i="26"/>
  <c r="I61" i="26"/>
  <c r="M60" i="26"/>
  <c r="L60" i="26"/>
  <c r="I60" i="26"/>
  <c r="M59" i="26"/>
  <c r="L59" i="26"/>
  <c r="I59" i="26"/>
  <c r="M58" i="26"/>
  <c r="L58" i="26"/>
  <c r="I58" i="26"/>
  <c r="M57" i="26"/>
  <c r="L57" i="26"/>
  <c r="I57" i="26"/>
  <c r="M56" i="26"/>
  <c r="L56" i="26"/>
  <c r="I56" i="26"/>
  <c r="M55" i="26"/>
  <c r="L55" i="26"/>
  <c r="I55" i="26"/>
  <c r="M54" i="26"/>
  <c r="L54" i="26"/>
  <c r="I54" i="26"/>
  <c r="M53" i="26"/>
  <c r="L53" i="26"/>
  <c r="I53" i="26"/>
  <c r="M52" i="26"/>
  <c r="L52" i="26"/>
  <c r="I52" i="26"/>
  <c r="M51" i="26"/>
  <c r="L51" i="26"/>
  <c r="I51" i="26"/>
  <c r="M50" i="26"/>
  <c r="L50" i="26"/>
  <c r="I50" i="26"/>
  <c r="M49" i="26"/>
  <c r="L49" i="26"/>
  <c r="I49" i="26"/>
  <c r="M48" i="26"/>
  <c r="L48" i="26"/>
  <c r="I48" i="26"/>
  <c r="M47" i="26"/>
  <c r="L47" i="26"/>
  <c r="I47" i="26"/>
  <c r="M46" i="26"/>
  <c r="L46" i="26"/>
  <c r="I46" i="26"/>
  <c r="M45" i="26"/>
  <c r="L45" i="26"/>
  <c r="I45" i="26"/>
  <c r="M44" i="26"/>
  <c r="L44" i="26"/>
  <c r="I44" i="26"/>
  <c r="M43" i="26"/>
  <c r="L43" i="26"/>
  <c r="I43" i="26"/>
  <c r="M42" i="26"/>
  <c r="L42" i="26"/>
  <c r="I42" i="26"/>
  <c r="M41" i="26"/>
  <c r="L41" i="26"/>
  <c r="I41" i="26"/>
  <c r="M40" i="26"/>
  <c r="L40" i="26"/>
  <c r="I40" i="26"/>
  <c r="M39" i="26"/>
  <c r="L39" i="26"/>
  <c r="I39" i="26"/>
  <c r="M38" i="26"/>
  <c r="L38" i="26"/>
  <c r="I38" i="26"/>
  <c r="M37" i="26"/>
  <c r="L37" i="26"/>
  <c r="I37" i="26"/>
  <c r="M36" i="26"/>
  <c r="L36" i="26"/>
  <c r="I36" i="26"/>
  <c r="M35" i="26"/>
  <c r="L35" i="26"/>
  <c r="I35" i="26"/>
  <c r="M34" i="26"/>
  <c r="L34" i="26"/>
  <c r="I34" i="26"/>
  <c r="M33" i="26"/>
  <c r="L33" i="26"/>
  <c r="I33" i="26"/>
  <c r="M32" i="26"/>
  <c r="L32" i="26"/>
  <c r="I32" i="26"/>
  <c r="M31" i="26"/>
  <c r="L31" i="26"/>
  <c r="I31" i="26"/>
  <c r="M30" i="26"/>
  <c r="L30" i="26"/>
  <c r="I30" i="26"/>
  <c r="M29" i="26"/>
  <c r="L29" i="26"/>
  <c r="I29" i="26"/>
  <c r="M28" i="26"/>
  <c r="L28" i="26"/>
  <c r="I28" i="26"/>
  <c r="M27" i="26"/>
  <c r="L27" i="26"/>
  <c r="I27" i="26"/>
  <c r="M26" i="26"/>
  <c r="L26" i="26"/>
  <c r="I26" i="26"/>
  <c r="M25" i="26"/>
  <c r="L25" i="26"/>
  <c r="I25" i="26"/>
  <c r="M24" i="26"/>
  <c r="L24" i="26"/>
  <c r="I24" i="26"/>
  <c r="M23" i="26"/>
  <c r="L23" i="26"/>
  <c r="I23" i="26"/>
  <c r="M22" i="26"/>
  <c r="L22" i="26"/>
  <c r="I22" i="26"/>
  <c r="M21" i="26"/>
  <c r="L21" i="26"/>
  <c r="I21" i="26"/>
  <c r="M20" i="26"/>
  <c r="L20" i="26"/>
  <c r="I20" i="26"/>
  <c r="M19" i="26"/>
  <c r="L19" i="26"/>
  <c r="I19" i="26"/>
  <c r="M18" i="26"/>
  <c r="L18" i="26"/>
  <c r="I18" i="26"/>
  <c r="M17" i="26"/>
  <c r="L17" i="26"/>
  <c r="I17" i="26"/>
  <c r="M16" i="26"/>
  <c r="L16" i="26"/>
  <c r="I16" i="26"/>
  <c r="M15" i="26"/>
  <c r="L15" i="26"/>
  <c r="I15" i="26"/>
  <c r="M14" i="26"/>
  <c r="L14" i="26"/>
  <c r="I14" i="26"/>
  <c r="M13" i="26"/>
  <c r="L13" i="26"/>
  <c r="I13" i="26"/>
  <c r="M12" i="26"/>
  <c r="L12" i="26"/>
  <c r="I12" i="26"/>
  <c r="M11" i="26"/>
  <c r="L11" i="26"/>
  <c r="I11" i="26"/>
  <c r="M10" i="26"/>
  <c r="L10" i="26"/>
  <c r="I10" i="26"/>
  <c r="M9" i="26"/>
  <c r="L9" i="26"/>
  <c r="I9" i="26"/>
  <c r="M8" i="26"/>
  <c r="L8" i="26"/>
  <c r="I8" i="26"/>
  <c r="M7" i="26"/>
  <c r="L7" i="26"/>
  <c r="I7" i="26"/>
  <c r="M6" i="26"/>
  <c r="L6" i="26"/>
  <c r="I6" i="26"/>
  <c r="M5" i="26"/>
  <c r="L5" i="26"/>
  <c r="I5" i="26"/>
  <c r="M4" i="26"/>
  <c r="L4" i="26"/>
  <c r="I4" i="26"/>
  <c r="M3" i="26"/>
  <c r="L3" i="26"/>
  <c r="I3" i="26"/>
  <c r="M2" i="26"/>
  <c r="L2" i="26"/>
  <c r="I2" i="26"/>
  <c r="J20" i="1"/>
  <c r="M20" i="1"/>
  <c r="J26" i="1"/>
  <c r="M26" i="1"/>
  <c r="J28" i="1"/>
  <c r="M28" i="1"/>
  <c r="J30" i="1"/>
  <c r="M30" i="1"/>
  <c r="J34" i="1"/>
  <c r="M34" i="1"/>
  <c r="J36" i="1"/>
  <c r="M36" i="1"/>
  <c r="J41" i="1"/>
  <c r="M41" i="1"/>
  <c r="J53" i="1"/>
  <c r="M53" i="1"/>
  <c r="J57" i="1"/>
  <c r="M57" i="1"/>
  <c r="J62" i="1"/>
  <c r="M62" i="1"/>
  <c r="J65" i="1"/>
  <c r="M65" i="1"/>
  <c r="J66" i="1"/>
  <c r="M66" i="1"/>
  <c r="J68" i="1"/>
  <c r="M68" i="1"/>
  <c r="J72" i="1"/>
  <c r="M72" i="1"/>
  <c r="J81" i="1"/>
  <c r="M81" i="1"/>
  <c r="J88" i="1"/>
  <c r="M88" i="1"/>
  <c r="J90" i="1"/>
  <c r="M90" i="1"/>
  <c r="J92" i="1"/>
  <c r="M92" i="1"/>
  <c r="J102" i="1"/>
  <c r="M102" i="1"/>
  <c r="J105" i="1"/>
  <c r="M105" i="1"/>
  <c r="J108" i="1"/>
  <c r="M108" i="1"/>
  <c r="J110" i="1"/>
  <c r="M110" i="1"/>
  <c r="J112" i="1"/>
  <c r="M112" i="1"/>
  <c r="J117" i="1"/>
  <c r="M117" i="1"/>
  <c r="J119" i="1"/>
  <c r="M119" i="1"/>
  <c r="J139" i="1"/>
  <c r="M139" i="1"/>
  <c r="J140" i="1"/>
  <c r="M140" i="1"/>
  <c r="J148" i="1"/>
  <c r="M148" i="1"/>
  <c r="J150" i="1"/>
  <c r="M150" i="1"/>
  <c r="J153" i="1"/>
  <c r="M153" i="1"/>
  <c r="J155" i="1"/>
  <c r="M155" i="1"/>
  <c r="J158" i="1"/>
  <c r="M158" i="1"/>
  <c r="J163" i="1"/>
  <c r="M163" i="1"/>
  <c r="J166" i="1"/>
  <c r="M166" i="1"/>
  <c r="J168" i="1"/>
  <c r="M168" i="1"/>
  <c r="J175" i="1"/>
  <c r="M175" i="1"/>
  <c r="J187" i="1"/>
  <c r="M187" i="1"/>
  <c r="J191" i="1"/>
  <c r="M191" i="1"/>
  <c r="J193" i="1"/>
  <c r="M193" i="1"/>
  <c r="J195" i="1"/>
  <c r="M195" i="1"/>
  <c r="J197" i="1"/>
  <c r="M197" i="1"/>
  <c r="J199" i="1"/>
  <c r="M199" i="1"/>
  <c r="J203" i="1"/>
  <c r="M203" i="1"/>
  <c r="J205" i="1"/>
  <c r="M205" i="1"/>
  <c r="J207" i="1"/>
  <c r="M207" i="1"/>
  <c r="J209" i="1"/>
  <c r="M209" i="1"/>
  <c r="J219" i="1"/>
  <c r="M219" i="1"/>
  <c r="J221" i="1"/>
  <c r="M221" i="1"/>
  <c r="J227" i="1"/>
  <c r="M227" i="1"/>
  <c r="J228" i="1"/>
  <c r="M228" i="1"/>
  <c r="J232" i="1"/>
  <c r="M232" i="1"/>
  <c r="J234" i="1"/>
  <c r="M234" i="1"/>
  <c r="J237" i="1"/>
  <c r="M237" i="1"/>
  <c r="J245" i="1"/>
  <c r="M245" i="1"/>
  <c r="J247" i="1"/>
  <c r="M247" i="1"/>
  <c r="J249" i="1"/>
  <c r="M249" i="1"/>
  <c r="J269" i="1"/>
  <c r="M269" i="1"/>
  <c r="J286" i="1"/>
  <c r="M286" i="1"/>
  <c r="J297" i="1"/>
  <c r="M297" i="1"/>
  <c r="J303" i="1"/>
  <c r="M303" i="1"/>
  <c r="J306" i="1"/>
  <c r="M306" i="1"/>
  <c r="J309" i="1"/>
  <c r="M309" i="1"/>
  <c r="J312" i="1"/>
  <c r="M312" i="1"/>
  <c r="J314" i="1"/>
  <c r="M314" i="1"/>
  <c r="J316" i="1"/>
  <c r="M316" i="1"/>
  <c r="J325" i="1"/>
  <c r="M325" i="1"/>
  <c r="J327" i="1"/>
  <c r="M327" i="1"/>
  <c r="J329" i="1"/>
  <c r="M329" i="1"/>
  <c r="J331" i="1"/>
  <c r="M331" i="1"/>
  <c r="J334" i="1"/>
  <c r="M334" i="1"/>
  <c r="J337" i="1"/>
  <c r="M337" i="1"/>
  <c r="J339" i="1"/>
  <c r="M339" i="1"/>
  <c r="J347" i="1"/>
  <c r="M347" i="1"/>
  <c r="J355" i="1"/>
  <c r="M355" i="1"/>
  <c r="J360" i="1"/>
  <c r="M360" i="1"/>
  <c r="J362" i="1"/>
  <c r="M362" i="1"/>
  <c r="J365" i="1"/>
  <c r="M365" i="1"/>
  <c r="J374" i="1"/>
  <c r="M374" i="1"/>
  <c r="J378" i="1"/>
  <c r="M378" i="1"/>
  <c r="J385" i="1"/>
  <c r="M385" i="1"/>
  <c r="J398" i="1"/>
  <c r="M398" i="1"/>
  <c r="J400" i="1"/>
  <c r="M400" i="1"/>
  <c r="J404" i="1"/>
  <c r="M404" i="1"/>
  <c r="J407" i="1"/>
  <c r="M407" i="1"/>
  <c r="J414" i="1"/>
  <c r="M414" i="1"/>
  <c r="J422" i="1"/>
  <c r="M422" i="1"/>
  <c r="J430" i="1"/>
  <c r="M430" i="1"/>
  <c r="J434" i="1"/>
  <c r="M434" i="1"/>
  <c r="J436" i="1"/>
  <c r="M436" i="1"/>
  <c r="J438" i="1"/>
  <c r="M438" i="1"/>
  <c r="J441" i="1"/>
  <c r="M441" i="1"/>
  <c r="J443" i="1"/>
  <c r="M443" i="1"/>
  <c r="J446" i="1"/>
  <c r="M446" i="1"/>
  <c r="J448" i="1"/>
  <c r="M448" i="1"/>
  <c r="J456" i="1"/>
  <c r="M456" i="1"/>
  <c r="J461" i="1"/>
  <c r="M461" i="1"/>
  <c r="J487" i="1"/>
  <c r="M487" i="1"/>
  <c r="J489" i="1"/>
  <c r="M489" i="1"/>
  <c r="J491" i="1"/>
  <c r="M491" i="1"/>
  <c r="J492" i="1"/>
  <c r="M492" i="1"/>
  <c r="J494" i="1"/>
  <c r="M494" i="1"/>
  <c r="J496" i="1"/>
  <c r="M496" i="1"/>
  <c r="J498" i="1"/>
  <c r="M498" i="1"/>
  <c r="J500" i="1"/>
  <c r="M500" i="1"/>
  <c r="J510" i="1"/>
  <c r="M510" i="1"/>
  <c r="J517" i="1"/>
  <c r="M517" i="1"/>
  <c r="J520" i="1"/>
  <c r="M520" i="1"/>
  <c r="J526" i="1"/>
  <c r="M526" i="1"/>
  <c r="J529" i="1"/>
  <c r="M529" i="1"/>
  <c r="J542" i="1"/>
  <c r="M542" i="1"/>
  <c r="J544" i="1"/>
  <c r="M544" i="1"/>
  <c r="J547" i="1"/>
  <c r="M547" i="1"/>
  <c r="J548" i="1"/>
  <c r="M548" i="1"/>
  <c r="J549" i="1"/>
  <c r="M549" i="1"/>
  <c r="J557" i="1"/>
  <c r="M557" i="1"/>
  <c r="J566" i="1"/>
  <c r="M566" i="1"/>
  <c r="J572" i="1"/>
  <c r="M572" i="1"/>
  <c r="J575" i="1"/>
  <c r="M575" i="1"/>
  <c r="J577" i="1"/>
  <c r="M577" i="1"/>
  <c r="J578" i="1"/>
  <c r="M578" i="1"/>
  <c r="J581" i="1"/>
  <c r="M581" i="1"/>
  <c r="J582" i="1"/>
  <c r="M582" i="1"/>
  <c r="J602" i="1"/>
  <c r="M602" i="1"/>
  <c r="J603" i="1"/>
  <c r="M603" i="1"/>
  <c r="J605" i="1"/>
  <c r="M605" i="1"/>
  <c r="J607" i="1"/>
  <c r="M607" i="1"/>
  <c r="J609" i="1"/>
  <c r="M609" i="1"/>
  <c r="J611" i="1"/>
  <c r="M611" i="1"/>
  <c r="J613" i="1"/>
  <c r="M613" i="1"/>
  <c r="J623" i="1"/>
  <c r="M623" i="1"/>
  <c r="J625" i="1"/>
  <c r="M625" i="1"/>
  <c r="J627" i="1"/>
  <c r="M627" i="1"/>
  <c r="J629" i="1"/>
  <c r="M629" i="1"/>
  <c r="J633" i="1"/>
  <c r="M633" i="1"/>
  <c r="J642" i="1"/>
  <c r="M642" i="1"/>
  <c r="J645" i="1"/>
  <c r="M645" i="1"/>
  <c r="J648" i="1"/>
  <c r="M648" i="1"/>
  <c r="J650" i="1"/>
  <c r="M650" i="1"/>
  <c r="J656" i="1"/>
  <c r="M656" i="1"/>
  <c r="J660" i="1"/>
  <c r="M660" i="1"/>
  <c r="J662" i="1"/>
  <c r="M662" i="1"/>
  <c r="J664" i="1"/>
  <c r="M664" i="1"/>
  <c r="J675" i="1"/>
  <c r="M675" i="1"/>
  <c r="J678" i="1"/>
  <c r="M678" i="1"/>
  <c r="J680" i="1"/>
  <c r="M680" i="1"/>
  <c r="J690" i="1"/>
  <c r="M690" i="1"/>
  <c r="J692" i="1"/>
  <c r="M692" i="1"/>
  <c r="J697" i="1"/>
  <c r="M697" i="1"/>
  <c r="J700" i="1"/>
  <c r="M700" i="1"/>
  <c r="J706" i="1"/>
  <c r="M706" i="1"/>
  <c r="J708" i="1"/>
  <c r="M708" i="1"/>
  <c r="J710" i="1"/>
  <c r="M710" i="1"/>
  <c r="J714" i="1"/>
  <c r="M714" i="1"/>
  <c r="J716" i="1"/>
  <c r="M716" i="1"/>
  <c r="J717" i="1"/>
  <c r="M717" i="1"/>
  <c r="J718" i="1"/>
  <c r="M718" i="1"/>
  <c r="Q178" i="8"/>
  <c r="Q165" i="8"/>
  <c r="Q161" i="8"/>
  <c r="Q153" i="8"/>
  <c r="Q149" i="8"/>
  <c r="Q150" i="8" s="1"/>
  <c r="Q148" i="8"/>
  <c r="G71" i="7" l="1"/>
  <c r="G77" i="7"/>
  <c r="G79" i="7" s="1"/>
  <c r="G85" i="7"/>
  <c r="G87" i="7" s="1"/>
  <c r="Q151" i="8"/>
  <c r="Q152" i="8" l="1"/>
  <c r="Q154" i="8" l="1"/>
  <c r="Q155" i="8" l="1"/>
  <c r="Q156" i="8" l="1"/>
  <c r="Q157" i="8" s="1"/>
  <c r="Q158" i="8" s="1"/>
  <c r="Q159" i="8" s="1"/>
  <c r="Q160" i="8" s="1"/>
  <c r="Q162" i="8" s="1"/>
  <c r="Q163" i="8" s="1"/>
  <c r="Q164" i="8" s="1"/>
  <c r="Q166" i="8" s="1"/>
  <c r="Q167" i="8" l="1"/>
  <c r="Q168" i="8" s="1"/>
  <c r="Q169" i="8" s="1"/>
  <c r="Q170" i="8" s="1"/>
  <c r="Q171" i="8" s="1"/>
  <c r="Q172" i="8" s="1"/>
  <c r="Q173" i="8" s="1"/>
  <c r="Q174" i="8" s="1"/>
  <c r="Q175" i="8" s="1"/>
  <c r="Q176" i="8" s="1"/>
  <c r="Q177" i="8" s="1"/>
  <c r="P121" i="8" l="1"/>
  <c r="P120" i="8"/>
  <c r="P119" i="8"/>
  <c r="P118" i="8"/>
  <c r="P117" i="8"/>
  <c r="P116" i="8"/>
  <c r="P115" i="8"/>
  <c r="P114" i="8"/>
  <c r="P113" i="8"/>
  <c r="P112" i="8"/>
  <c r="P111" i="8"/>
  <c r="P110" i="8"/>
  <c r="P109" i="8"/>
  <c r="P108" i="8"/>
  <c r="P107" i="8"/>
  <c r="P106" i="8"/>
  <c r="P105" i="8"/>
  <c r="P104" i="8"/>
  <c r="P103" i="8"/>
  <c r="P102" i="8"/>
  <c r="P101" i="8"/>
  <c r="P100" i="8"/>
  <c r="P99" i="8"/>
  <c r="P98" i="8"/>
  <c r="P97" i="8"/>
  <c r="J86" i="1"/>
  <c r="J2" i="1"/>
  <c r="J3" i="1"/>
  <c r="J4" i="1"/>
  <c r="J5" i="1"/>
  <c r="J6" i="1"/>
  <c r="J7" i="1"/>
  <c r="J8" i="1"/>
  <c r="J9" i="1"/>
  <c r="J10" i="1"/>
  <c r="J11" i="1"/>
  <c r="J12" i="1"/>
  <c r="J13" i="1"/>
  <c r="J14" i="1"/>
  <c r="J15" i="1"/>
  <c r="J16" i="1"/>
  <c r="J17" i="1"/>
  <c r="J18" i="1"/>
  <c r="J19" i="1"/>
  <c r="J21" i="1"/>
  <c r="J22" i="1"/>
  <c r="J23" i="1"/>
  <c r="J24" i="1"/>
  <c r="J25" i="1"/>
  <c r="J27" i="1"/>
  <c r="J29" i="1"/>
  <c r="J31" i="1"/>
  <c r="J32" i="1"/>
  <c r="J33" i="1"/>
  <c r="J35" i="1"/>
  <c r="J37" i="1"/>
  <c r="J38" i="1"/>
  <c r="J39" i="1"/>
  <c r="J40" i="1"/>
  <c r="J42" i="1"/>
  <c r="J43" i="1"/>
  <c r="J44" i="1"/>
  <c r="J45" i="1"/>
  <c r="J46" i="1"/>
  <c r="J47" i="1"/>
  <c r="J48" i="1"/>
  <c r="J49" i="1"/>
  <c r="J50" i="1"/>
  <c r="J51" i="1"/>
  <c r="J52" i="1"/>
  <c r="J54" i="1"/>
  <c r="J55" i="1"/>
  <c r="J56" i="1"/>
  <c r="J58" i="1"/>
  <c r="J59" i="1"/>
  <c r="J60" i="1"/>
  <c r="J61" i="1"/>
  <c r="J63" i="1"/>
  <c r="J64" i="1"/>
  <c r="J67" i="1"/>
  <c r="J69" i="1"/>
  <c r="J70" i="1"/>
  <c r="J71" i="1"/>
  <c r="J73" i="1"/>
  <c r="J74" i="1"/>
  <c r="J75" i="1"/>
  <c r="J76" i="1"/>
  <c r="J77" i="1"/>
  <c r="J78" i="1"/>
  <c r="J79" i="1"/>
  <c r="J80" i="1"/>
  <c r="J82" i="1"/>
  <c r="J83" i="1"/>
  <c r="J84" i="1"/>
  <c r="J85" i="1"/>
  <c r="J87" i="1"/>
  <c r="J89" i="1"/>
  <c r="J91" i="1"/>
  <c r="J93" i="1"/>
  <c r="J94" i="1"/>
  <c r="J95" i="1"/>
  <c r="J96" i="1"/>
  <c r="J97" i="1"/>
  <c r="J98" i="1"/>
  <c r="J99" i="1"/>
  <c r="J100" i="1"/>
  <c r="J101" i="1"/>
  <c r="J103" i="1"/>
  <c r="J104" i="1"/>
  <c r="J106" i="1"/>
  <c r="J107" i="1"/>
  <c r="J109" i="1"/>
  <c r="J111" i="1"/>
  <c r="J113" i="1"/>
  <c r="J114" i="1"/>
  <c r="J115" i="1"/>
  <c r="J116" i="1"/>
  <c r="J118" i="1"/>
  <c r="J120" i="1"/>
  <c r="J121" i="1"/>
  <c r="J122" i="1"/>
  <c r="J123" i="1"/>
  <c r="J124" i="1"/>
  <c r="J125" i="1"/>
  <c r="J126" i="1"/>
  <c r="J127" i="1"/>
  <c r="J128" i="1"/>
  <c r="J129" i="1"/>
  <c r="J130" i="1"/>
  <c r="J131" i="1"/>
  <c r="J132" i="1"/>
  <c r="J133" i="1"/>
  <c r="J134" i="1"/>
  <c r="J135" i="1"/>
  <c r="J136" i="1"/>
  <c r="J137" i="1"/>
  <c r="J138" i="1"/>
  <c r="J141" i="1"/>
  <c r="J142" i="1"/>
  <c r="J143" i="1"/>
  <c r="J144" i="1"/>
  <c r="J145" i="1"/>
  <c r="J146" i="1"/>
  <c r="J147" i="1"/>
  <c r="J149" i="1"/>
  <c r="J151" i="1"/>
  <c r="J152" i="1"/>
  <c r="J154" i="1"/>
  <c r="J156" i="1"/>
  <c r="J157" i="1"/>
  <c r="J159" i="1"/>
  <c r="J160" i="1"/>
  <c r="J161" i="1"/>
  <c r="J162" i="1"/>
  <c r="J164" i="1"/>
  <c r="J165" i="1"/>
  <c r="J167" i="1"/>
  <c r="J169" i="1"/>
  <c r="J170" i="1"/>
  <c r="J171" i="1"/>
  <c r="J172" i="1"/>
  <c r="J173" i="1"/>
  <c r="J174" i="1"/>
  <c r="J176" i="1"/>
  <c r="J177" i="1"/>
  <c r="J178" i="1"/>
  <c r="J179" i="1"/>
  <c r="J180" i="1"/>
  <c r="J181" i="1"/>
  <c r="J182" i="1"/>
  <c r="J183" i="1"/>
  <c r="J184" i="1"/>
  <c r="J185" i="1"/>
  <c r="J186" i="1"/>
  <c r="J188" i="1"/>
  <c r="J189" i="1"/>
  <c r="J190" i="1"/>
  <c r="J192" i="1"/>
  <c r="J194" i="1"/>
  <c r="J196" i="1"/>
  <c r="J198" i="1"/>
  <c r="J200" i="1"/>
  <c r="J201" i="1"/>
  <c r="J202" i="1"/>
  <c r="J204" i="1"/>
  <c r="J206" i="1"/>
  <c r="J208" i="1"/>
  <c r="J210" i="1"/>
  <c r="J211" i="1"/>
  <c r="J212" i="1"/>
  <c r="J213" i="1"/>
  <c r="J214" i="1"/>
  <c r="J215" i="1"/>
  <c r="J216" i="1"/>
  <c r="J217" i="1"/>
  <c r="J218" i="1"/>
  <c r="J220" i="1"/>
  <c r="J222" i="1"/>
  <c r="J223" i="1"/>
  <c r="J224" i="1"/>
  <c r="J225" i="1"/>
  <c r="J226" i="1"/>
  <c r="J229" i="1"/>
  <c r="J230" i="1"/>
  <c r="J231" i="1"/>
  <c r="J233" i="1"/>
  <c r="J235" i="1"/>
  <c r="J236" i="1"/>
  <c r="J238" i="1"/>
  <c r="J239" i="1"/>
  <c r="J240" i="1"/>
  <c r="J241" i="1"/>
  <c r="J242" i="1"/>
  <c r="J243" i="1"/>
  <c r="J244" i="1"/>
  <c r="J246" i="1"/>
  <c r="J248" i="1"/>
  <c r="J250" i="1"/>
  <c r="J251" i="1"/>
  <c r="J252" i="1"/>
  <c r="J253" i="1"/>
  <c r="J254" i="1"/>
  <c r="J255" i="1"/>
  <c r="J256" i="1"/>
  <c r="J257" i="1"/>
  <c r="J258" i="1"/>
  <c r="J259" i="1"/>
  <c r="J260" i="1"/>
  <c r="J261" i="1"/>
  <c r="J262" i="1"/>
  <c r="J263" i="1"/>
  <c r="J264" i="1"/>
  <c r="J265" i="1"/>
  <c r="J266" i="1"/>
  <c r="J267" i="1"/>
  <c r="J268" i="1"/>
  <c r="J270" i="1"/>
  <c r="J271" i="1"/>
  <c r="J272" i="1"/>
  <c r="J273" i="1"/>
  <c r="J274" i="1"/>
  <c r="J275" i="1"/>
  <c r="J276" i="1"/>
  <c r="J277" i="1"/>
  <c r="J278" i="1"/>
  <c r="J279" i="1"/>
  <c r="J280" i="1"/>
  <c r="J281" i="1"/>
  <c r="J282" i="1"/>
  <c r="J283" i="1"/>
  <c r="J284" i="1"/>
  <c r="J285" i="1"/>
  <c r="J287" i="1"/>
  <c r="J288" i="1"/>
  <c r="J289" i="1"/>
  <c r="J290" i="1"/>
  <c r="J291" i="1"/>
  <c r="J292" i="1"/>
  <c r="J293" i="1"/>
  <c r="J294" i="1"/>
  <c r="J295" i="1"/>
  <c r="J296" i="1"/>
  <c r="J298" i="1"/>
  <c r="J299" i="1"/>
  <c r="J300" i="1"/>
  <c r="J301" i="1"/>
  <c r="J302" i="1"/>
  <c r="J304" i="1"/>
  <c r="J305" i="1"/>
  <c r="J307" i="1"/>
  <c r="J308" i="1"/>
  <c r="J310" i="1"/>
  <c r="J311" i="1"/>
  <c r="J313" i="1"/>
  <c r="J315" i="1"/>
  <c r="J317" i="1"/>
  <c r="J318" i="1"/>
  <c r="J319" i="1"/>
  <c r="J320" i="1"/>
  <c r="J321" i="1"/>
  <c r="J322" i="1"/>
  <c r="J323" i="1"/>
  <c r="J324" i="1"/>
  <c r="J326" i="1"/>
  <c r="J328" i="1"/>
  <c r="J330" i="1"/>
  <c r="J332" i="1"/>
  <c r="J333" i="1"/>
  <c r="J335" i="1"/>
  <c r="J336" i="1"/>
  <c r="J338" i="1"/>
  <c r="J340" i="1"/>
  <c r="J341" i="1"/>
  <c r="J342" i="1"/>
  <c r="J343" i="1"/>
  <c r="J344" i="1"/>
  <c r="J345" i="1"/>
  <c r="J346" i="1"/>
  <c r="J348" i="1"/>
  <c r="J349" i="1"/>
  <c r="J350" i="1"/>
  <c r="J351" i="1"/>
  <c r="J352" i="1"/>
  <c r="J353" i="1"/>
  <c r="J354" i="1"/>
  <c r="J356" i="1"/>
  <c r="J357" i="1"/>
  <c r="J358" i="1"/>
  <c r="J359" i="1"/>
  <c r="J361" i="1"/>
  <c r="J363" i="1"/>
  <c r="J364" i="1"/>
  <c r="J366" i="1"/>
  <c r="J367" i="1"/>
  <c r="J368" i="1"/>
  <c r="J369" i="1"/>
  <c r="J370" i="1"/>
  <c r="J371" i="1"/>
  <c r="J372" i="1"/>
  <c r="J373" i="1"/>
  <c r="J375" i="1"/>
  <c r="J376" i="1"/>
  <c r="J377" i="1"/>
  <c r="J379" i="1"/>
  <c r="J380" i="1"/>
  <c r="J381" i="1"/>
  <c r="J382" i="1"/>
  <c r="J383" i="1"/>
  <c r="J384" i="1"/>
  <c r="J386" i="1"/>
  <c r="J387" i="1"/>
  <c r="J388" i="1"/>
  <c r="J389" i="1"/>
  <c r="J390" i="1"/>
  <c r="J391" i="1"/>
  <c r="J392" i="1"/>
  <c r="J393" i="1"/>
  <c r="J394" i="1"/>
  <c r="J395" i="1"/>
  <c r="J396" i="1"/>
  <c r="J397" i="1"/>
  <c r="J399" i="1"/>
  <c r="J401" i="1"/>
  <c r="J402" i="1"/>
  <c r="J403" i="1"/>
  <c r="J405" i="1"/>
  <c r="J406" i="1"/>
  <c r="J408" i="1"/>
  <c r="J409" i="1"/>
  <c r="J410" i="1"/>
  <c r="J411" i="1"/>
  <c r="J412" i="1"/>
  <c r="J413" i="1"/>
  <c r="J415" i="1"/>
  <c r="J416" i="1"/>
  <c r="J417" i="1"/>
  <c r="J418" i="1"/>
  <c r="J419" i="1"/>
  <c r="J420" i="1"/>
  <c r="J421" i="1"/>
  <c r="J423" i="1"/>
  <c r="J424" i="1"/>
  <c r="J425" i="1"/>
  <c r="J426" i="1"/>
  <c r="J427" i="1"/>
  <c r="J428" i="1"/>
  <c r="J429" i="1"/>
  <c r="J431" i="1"/>
  <c r="J432" i="1"/>
  <c r="J433" i="1"/>
  <c r="J435" i="1"/>
  <c r="J437" i="1"/>
  <c r="J439" i="1"/>
  <c r="J440" i="1"/>
  <c r="J442" i="1"/>
  <c r="J444" i="1"/>
  <c r="J445" i="1"/>
  <c r="J447" i="1"/>
  <c r="J449" i="1"/>
  <c r="J450" i="1"/>
  <c r="J451" i="1"/>
  <c r="J452" i="1"/>
  <c r="J453" i="1"/>
  <c r="J454" i="1"/>
  <c r="J455" i="1"/>
  <c r="J457" i="1"/>
  <c r="J458" i="1"/>
  <c r="J459" i="1"/>
  <c r="J460"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8" i="1"/>
  <c r="J490" i="1"/>
  <c r="J493" i="1"/>
  <c r="J495" i="1"/>
  <c r="J497" i="1"/>
  <c r="J499" i="1"/>
  <c r="J501" i="1"/>
  <c r="J502" i="1"/>
  <c r="J503" i="1"/>
  <c r="J504" i="1"/>
  <c r="J505" i="1"/>
  <c r="J506" i="1"/>
  <c r="J507" i="1"/>
  <c r="J508" i="1"/>
  <c r="J509" i="1"/>
  <c r="J511" i="1"/>
  <c r="J512" i="1"/>
  <c r="J513" i="1"/>
  <c r="J514" i="1"/>
  <c r="J515" i="1"/>
  <c r="J516" i="1"/>
  <c r="J518" i="1"/>
  <c r="J519" i="1"/>
  <c r="J521" i="1"/>
  <c r="J522" i="1"/>
  <c r="J523" i="1"/>
  <c r="J524" i="1"/>
  <c r="J525" i="1"/>
  <c r="J527" i="1"/>
  <c r="J528" i="1"/>
  <c r="J530" i="1"/>
  <c r="J531" i="1"/>
  <c r="J532" i="1"/>
  <c r="J533" i="1"/>
  <c r="J534" i="1"/>
  <c r="J535" i="1"/>
  <c r="J536" i="1"/>
  <c r="J537" i="1"/>
  <c r="J538" i="1"/>
  <c r="J539" i="1"/>
  <c r="J540" i="1"/>
  <c r="J541" i="1"/>
  <c r="J543" i="1"/>
  <c r="J545" i="1"/>
  <c r="J546" i="1"/>
  <c r="J550" i="1"/>
  <c r="J551" i="1"/>
  <c r="J552" i="1"/>
  <c r="J553" i="1"/>
  <c r="J554" i="1"/>
  <c r="J555" i="1"/>
  <c r="J556" i="1"/>
  <c r="J558" i="1"/>
  <c r="J559" i="1"/>
  <c r="J560" i="1"/>
  <c r="J561" i="1"/>
  <c r="J562" i="1"/>
  <c r="J563" i="1"/>
  <c r="J564" i="1"/>
  <c r="J565" i="1"/>
  <c r="J567" i="1"/>
  <c r="J568" i="1"/>
  <c r="J569" i="1"/>
  <c r="J570" i="1"/>
  <c r="J571" i="1"/>
  <c r="J573" i="1"/>
  <c r="J574" i="1"/>
  <c r="J576" i="1"/>
  <c r="J579" i="1"/>
  <c r="J580" i="1"/>
  <c r="J583" i="1"/>
  <c r="J584" i="1"/>
  <c r="J585" i="1"/>
  <c r="J586" i="1"/>
  <c r="J587" i="1"/>
  <c r="J588" i="1"/>
  <c r="J589" i="1"/>
  <c r="J590" i="1"/>
  <c r="J591" i="1"/>
  <c r="J592" i="1"/>
  <c r="J593" i="1"/>
  <c r="J594" i="1"/>
  <c r="J595" i="1"/>
  <c r="J596" i="1"/>
  <c r="J597" i="1"/>
  <c r="J598" i="1"/>
  <c r="J599" i="1"/>
  <c r="J600" i="1"/>
  <c r="J601" i="1"/>
  <c r="J604" i="1"/>
  <c r="J606" i="1"/>
  <c r="J608" i="1"/>
  <c r="J610" i="1"/>
  <c r="J612" i="1"/>
  <c r="J614" i="1"/>
  <c r="J615" i="1"/>
  <c r="J616" i="1"/>
  <c r="J617" i="1"/>
  <c r="J618" i="1"/>
  <c r="J619" i="1"/>
  <c r="J620" i="1"/>
  <c r="J621" i="1"/>
  <c r="J622" i="1"/>
  <c r="J624" i="1"/>
  <c r="J626" i="1"/>
  <c r="J628" i="1"/>
  <c r="J630" i="1"/>
  <c r="J631" i="1"/>
  <c r="J632" i="1"/>
  <c r="J634" i="1"/>
  <c r="J635" i="1"/>
  <c r="J636" i="1"/>
  <c r="J637" i="1"/>
  <c r="J638" i="1"/>
  <c r="J639" i="1"/>
  <c r="J640" i="1"/>
  <c r="J641" i="1"/>
  <c r="J643" i="1"/>
  <c r="J644" i="1"/>
  <c r="J646" i="1"/>
  <c r="J647" i="1"/>
  <c r="J649" i="1"/>
  <c r="J651" i="1"/>
  <c r="J652" i="1"/>
  <c r="J653" i="1"/>
  <c r="J654" i="1"/>
  <c r="J655" i="1"/>
  <c r="J657" i="1"/>
  <c r="J658" i="1"/>
  <c r="J659" i="1"/>
  <c r="J661" i="1"/>
  <c r="J663" i="1"/>
  <c r="J665" i="1"/>
  <c r="J666" i="1"/>
  <c r="J667" i="1"/>
  <c r="J668" i="1"/>
  <c r="J669" i="1"/>
  <c r="J670" i="1"/>
  <c r="J671" i="1"/>
  <c r="J672" i="1"/>
  <c r="J673" i="1"/>
  <c r="J674" i="1"/>
  <c r="J676" i="1"/>
  <c r="J677" i="1"/>
  <c r="J679" i="1"/>
  <c r="J681" i="1"/>
  <c r="J682" i="1"/>
  <c r="J683" i="1"/>
  <c r="J684" i="1"/>
  <c r="J685" i="1"/>
  <c r="J686" i="1"/>
  <c r="J687" i="1"/>
  <c r="J688" i="1"/>
  <c r="J689" i="1"/>
  <c r="J691" i="1"/>
  <c r="J693" i="1"/>
  <c r="J694" i="1"/>
  <c r="J695" i="1"/>
  <c r="J696" i="1"/>
  <c r="J698" i="1"/>
  <c r="J699" i="1"/>
  <c r="J701" i="1"/>
  <c r="J702" i="1"/>
  <c r="J703" i="1"/>
  <c r="J704" i="1"/>
  <c r="J705" i="1"/>
  <c r="J707" i="1"/>
  <c r="J709" i="1"/>
  <c r="J711" i="1"/>
  <c r="J712" i="1"/>
  <c r="J713" i="1"/>
  <c r="J715" i="1"/>
  <c r="J719" i="1"/>
  <c r="J720" i="1"/>
  <c r="J721" i="1"/>
  <c r="J722" i="1"/>
  <c r="J723" i="1"/>
  <c r="J724" i="1"/>
  <c r="J725" i="1"/>
  <c r="J726" i="1"/>
  <c r="J727" i="1"/>
  <c r="J728" i="1"/>
  <c r="J729" i="1"/>
  <c r="M2" i="1" l="1"/>
  <c r="M3" i="1"/>
  <c r="M4" i="1"/>
  <c r="M5" i="1"/>
  <c r="M6" i="1"/>
  <c r="M7" i="1"/>
  <c r="M8" i="1"/>
  <c r="M9" i="1"/>
  <c r="M10" i="1"/>
  <c r="M11" i="1"/>
  <c r="M12" i="1"/>
  <c r="M13" i="1"/>
  <c r="M14" i="1"/>
  <c r="M15" i="1"/>
  <c r="M16" i="1"/>
  <c r="M17" i="1"/>
  <c r="M18" i="1"/>
  <c r="M19" i="1"/>
  <c r="M21" i="1"/>
  <c r="M22" i="1"/>
  <c r="M23" i="1"/>
  <c r="M24" i="1"/>
  <c r="M25" i="1"/>
  <c r="M27" i="1"/>
  <c r="M29" i="1"/>
  <c r="M31" i="1"/>
  <c r="M32" i="1"/>
  <c r="M33" i="1"/>
  <c r="M35" i="1"/>
  <c r="M37" i="1"/>
  <c r="M38" i="1"/>
  <c r="M39" i="1"/>
  <c r="M40" i="1"/>
  <c r="M42" i="1"/>
  <c r="M43" i="1"/>
  <c r="M44" i="1"/>
  <c r="M45" i="1"/>
  <c r="M46" i="1"/>
  <c r="M47" i="1"/>
  <c r="M48" i="1"/>
  <c r="M49" i="1"/>
  <c r="M50" i="1"/>
  <c r="M51" i="1"/>
  <c r="M52" i="1"/>
  <c r="M54" i="1"/>
  <c r="M55" i="1"/>
  <c r="M56" i="1"/>
  <c r="M58" i="1"/>
  <c r="M59" i="1"/>
  <c r="M60" i="1"/>
  <c r="M61" i="1"/>
  <c r="M63" i="1"/>
  <c r="M64" i="1"/>
  <c r="M67" i="1"/>
  <c r="M69" i="1"/>
  <c r="M70" i="1"/>
  <c r="M71" i="1"/>
  <c r="M73" i="1"/>
  <c r="M74" i="1"/>
  <c r="M75" i="1"/>
  <c r="M76" i="1"/>
  <c r="M77" i="1"/>
  <c r="M78" i="1"/>
  <c r="M79" i="1"/>
  <c r="M80" i="1"/>
  <c r="M82" i="1"/>
  <c r="M83" i="1"/>
  <c r="M84" i="1"/>
  <c r="M85" i="1"/>
  <c r="M86" i="1"/>
  <c r="M87" i="1"/>
  <c r="M89" i="1"/>
  <c r="M91" i="1"/>
  <c r="M93" i="1"/>
  <c r="M94" i="1"/>
  <c r="M95" i="1"/>
  <c r="M96" i="1"/>
  <c r="M97" i="1"/>
  <c r="M98" i="1"/>
  <c r="M99" i="1"/>
  <c r="M100" i="1"/>
  <c r="M101" i="1"/>
  <c r="M103" i="1"/>
  <c r="M104" i="1"/>
  <c r="M106" i="1"/>
  <c r="M107" i="1"/>
  <c r="M109" i="1"/>
  <c r="M111" i="1"/>
  <c r="M113" i="1"/>
  <c r="M114" i="1"/>
  <c r="M115" i="1"/>
  <c r="M116" i="1"/>
  <c r="M118" i="1"/>
  <c r="M120" i="1"/>
  <c r="M121" i="1"/>
  <c r="M122" i="1"/>
  <c r="M123" i="1"/>
  <c r="M124" i="1"/>
  <c r="M125" i="1"/>
  <c r="M126" i="1"/>
  <c r="M127" i="1"/>
  <c r="M128" i="1"/>
  <c r="M129" i="1"/>
  <c r="M130" i="1"/>
  <c r="M131" i="1"/>
  <c r="M132" i="1"/>
  <c r="M133" i="1"/>
  <c r="M134" i="1"/>
  <c r="M135" i="1"/>
  <c r="M136" i="1"/>
  <c r="M137" i="1"/>
  <c r="M138" i="1"/>
  <c r="M141" i="1"/>
  <c r="M142" i="1"/>
  <c r="M143" i="1"/>
  <c r="M144" i="1"/>
  <c r="M145" i="1"/>
  <c r="M146" i="1"/>
  <c r="M147" i="1"/>
  <c r="M149" i="1"/>
  <c r="M151" i="1"/>
  <c r="M152" i="1"/>
  <c r="M154" i="1"/>
  <c r="M156" i="1"/>
  <c r="M157" i="1"/>
  <c r="M159" i="1"/>
  <c r="M160" i="1"/>
  <c r="M161" i="1"/>
  <c r="M162" i="1"/>
  <c r="M164" i="1"/>
  <c r="M165" i="1"/>
  <c r="M167" i="1"/>
  <c r="M169" i="1"/>
  <c r="M170" i="1"/>
  <c r="M171" i="1"/>
  <c r="M172" i="1"/>
  <c r="M173" i="1"/>
  <c r="M174" i="1"/>
  <c r="M176" i="1"/>
  <c r="M177" i="1"/>
  <c r="M178" i="1"/>
  <c r="M179" i="1"/>
  <c r="M180" i="1"/>
  <c r="M181" i="1"/>
  <c r="M182" i="1"/>
  <c r="M183" i="1"/>
  <c r="M184" i="1"/>
  <c r="M185" i="1"/>
  <c r="M186" i="1"/>
  <c r="M188" i="1"/>
  <c r="M189" i="1"/>
  <c r="M190" i="1"/>
  <c r="M192" i="1"/>
  <c r="M194" i="1"/>
  <c r="M196" i="1"/>
  <c r="M198" i="1"/>
  <c r="M200" i="1"/>
  <c r="M201" i="1"/>
  <c r="M202" i="1"/>
  <c r="M204" i="1"/>
  <c r="M206" i="1"/>
  <c r="M208" i="1"/>
  <c r="M210" i="1"/>
  <c r="M211" i="1"/>
  <c r="M212" i="1"/>
  <c r="M213" i="1"/>
  <c r="M214" i="1"/>
  <c r="M215" i="1"/>
  <c r="M216" i="1"/>
  <c r="M217" i="1"/>
  <c r="M218" i="1"/>
  <c r="M220" i="1"/>
  <c r="M222" i="1"/>
  <c r="M223" i="1"/>
  <c r="M224" i="1"/>
  <c r="M225" i="1"/>
  <c r="M226" i="1"/>
  <c r="M229" i="1"/>
  <c r="M230" i="1"/>
  <c r="M231" i="1"/>
  <c r="M233" i="1"/>
  <c r="M235" i="1"/>
  <c r="M236" i="1"/>
  <c r="M238" i="1"/>
  <c r="M239" i="1"/>
  <c r="M240" i="1"/>
  <c r="M241" i="1"/>
  <c r="M242" i="1"/>
  <c r="M243" i="1"/>
  <c r="M244" i="1"/>
  <c r="M246" i="1"/>
  <c r="M248" i="1"/>
  <c r="M250" i="1"/>
  <c r="M251" i="1"/>
  <c r="M252" i="1"/>
  <c r="M253" i="1"/>
  <c r="M254" i="1"/>
  <c r="M255" i="1"/>
  <c r="M256" i="1"/>
  <c r="M257" i="1"/>
  <c r="M258" i="1"/>
  <c r="M259" i="1"/>
  <c r="M260" i="1"/>
  <c r="M261" i="1"/>
  <c r="M262" i="1"/>
  <c r="M263" i="1"/>
  <c r="M264" i="1"/>
  <c r="M265" i="1"/>
  <c r="M266" i="1"/>
  <c r="M267" i="1"/>
  <c r="M268" i="1"/>
  <c r="M270" i="1"/>
  <c r="M271" i="1"/>
  <c r="M272" i="1"/>
  <c r="M273" i="1"/>
  <c r="M274" i="1"/>
  <c r="M275" i="1"/>
  <c r="M276" i="1"/>
  <c r="M277" i="1"/>
  <c r="M278" i="1"/>
  <c r="M279" i="1"/>
  <c r="M280" i="1"/>
  <c r="M281" i="1"/>
  <c r="M282" i="1"/>
  <c r="M283" i="1"/>
  <c r="M284" i="1"/>
  <c r="M285" i="1"/>
  <c r="M287" i="1"/>
  <c r="M288" i="1"/>
  <c r="M289" i="1"/>
  <c r="M290" i="1"/>
  <c r="M291" i="1"/>
  <c r="M292" i="1"/>
  <c r="M293" i="1"/>
  <c r="M294" i="1"/>
  <c r="M295" i="1"/>
  <c r="M296" i="1"/>
  <c r="M298" i="1"/>
  <c r="M299" i="1"/>
  <c r="M300" i="1"/>
  <c r="M301" i="1"/>
  <c r="M302" i="1"/>
  <c r="M304" i="1"/>
  <c r="M305" i="1"/>
  <c r="M307" i="1"/>
  <c r="M308" i="1"/>
  <c r="M310" i="1"/>
  <c r="M311" i="1"/>
  <c r="M313" i="1"/>
  <c r="M315" i="1"/>
  <c r="M317" i="1"/>
  <c r="M318" i="1"/>
  <c r="M319" i="1"/>
  <c r="M320" i="1"/>
  <c r="M321" i="1"/>
  <c r="M322" i="1"/>
  <c r="M323" i="1"/>
  <c r="M324" i="1"/>
  <c r="M326" i="1"/>
  <c r="M328" i="1"/>
  <c r="M330" i="1"/>
  <c r="M332" i="1"/>
  <c r="M333" i="1"/>
  <c r="M335" i="1"/>
  <c r="M336" i="1"/>
  <c r="M338" i="1"/>
  <c r="M340" i="1"/>
  <c r="M341" i="1"/>
  <c r="M342" i="1"/>
  <c r="M343" i="1"/>
  <c r="M344" i="1"/>
  <c r="M345" i="1"/>
  <c r="M346" i="1"/>
  <c r="M348" i="1"/>
  <c r="M349" i="1"/>
  <c r="M350" i="1"/>
  <c r="M351" i="1"/>
  <c r="M352" i="1"/>
  <c r="M353" i="1"/>
  <c r="M354" i="1"/>
  <c r="M356" i="1"/>
  <c r="M357" i="1"/>
  <c r="M358" i="1"/>
  <c r="M359" i="1"/>
  <c r="M361" i="1"/>
  <c r="M363" i="1"/>
  <c r="M364" i="1"/>
  <c r="M366" i="1"/>
  <c r="M367" i="1"/>
  <c r="M368" i="1"/>
  <c r="M369" i="1"/>
  <c r="M370" i="1"/>
  <c r="M371" i="1"/>
  <c r="M372" i="1"/>
  <c r="M373" i="1"/>
  <c r="M375" i="1"/>
  <c r="M376" i="1"/>
  <c r="M377" i="1"/>
  <c r="M379" i="1"/>
  <c r="M380" i="1"/>
  <c r="M381" i="1"/>
  <c r="M382" i="1"/>
  <c r="M383" i="1"/>
  <c r="M384" i="1"/>
  <c r="M386" i="1"/>
  <c r="M387" i="1"/>
  <c r="M388" i="1"/>
  <c r="M389" i="1"/>
  <c r="M390" i="1"/>
  <c r="M391" i="1"/>
  <c r="M392" i="1"/>
  <c r="M393" i="1"/>
  <c r="M394" i="1"/>
  <c r="M395" i="1"/>
  <c r="M396" i="1"/>
  <c r="M397" i="1"/>
  <c r="M399" i="1"/>
  <c r="M401" i="1"/>
  <c r="M402" i="1"/>
  <c r="M403" i="1"/>
  <c r="M405" i="1"/>
  <c r="M406" i="1"/>
  <c r="M408" i="1"/>
  <c r="M409" i="1"/>
  <c r="M410" i="1"/>
  <c r="M411" i="1"/>
  <c r="M412" i="1"/>
  <c r="M413" i="1"/>
  <c r="M415" i="1"/>
  <c r="M416" i="1"/>
  <c r="M417" i="1"/>
  <c r="M418" i="1"/>
  <c r="M419" i="1"/>
  <c r="M420" i="1"/>
  <c r="M421" i="1"/>
  <c r="M423" i="1"/>
  <c r="M424" i="1"/>
  <c r="M425" i="1"/>
  <c r="M426" i="1"/>
  <c r="M427" i="1"/>
  <c r="M428" i="1"/>
  <c r="M429" i="1"/>
  <c r="M431" i="1"/>
  <c r="M432" i="1"/>
  <c r="M433" i="1"/>
  <c r="M435" i="1"/>
  <c r="M437" i="1"/>
  <c r="M439" i="1"/>
  <c r="M440" i="1"/>
  <c r="M442" i="1"/>
  <c r="M444" i="1"/>
  <c r="M445" i="1"/>
  <c r="M447" i="1"/>
  <c r="M449" i="1"/>
  <c r="M450" i="1"/>
  <c r="M451" i="1"/>
  <c r="M452" i="1"/>
  <c r="M453" i="1"/>
  <c r="M454" i="1"/>
  <c r="M455" i="1"/>
  <c r="M457" i="1"/>
  <c r="M458" i="1"/>
  <c r="M459" i="1"/>
  <c r="M460"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8" i="1"/>
  <c r="M490" i="1"/>
  <c r="M493" i="1"/>
  <c r="M495" i="1"/>
  <c r="M497" i="1"/>
  <c r="M499" i="1"/>
  <c r="M501" i="1"/>
  <c r="M502" i="1"/>
  <c r="M503" i="1"/>
  <c r="M504" i="1"/>
  <c r="M505" i="1"/>
  <c r="M506" i="1"/>
  <c r="M507" i="1"/>
  <c r="M508" i="1"/>
  <c r="M509" i="1"/>
  <c r="M511" i="1"/>
  <c r="M512" i="1"/>
  <c r="M513" i="1"/>
  <c r="M514" i="1"/>
  <c r="M515" i="1"/>
  <c r="M516" i="1"/>
  <c r="M518" i="1"/>
  <c r="M519" i="1"/>
  <c r="M521" i="1"/>
  <c r="M522" i="1"/>
  <c r="M523" i="1"/>
  <c r="M524" i="1"/>
  <c r="M525" i="1"/>
  <c r="M527" i="1"/>
  <c r="M528" i="1"/>
  <c r="M530" i="1"/>
  <c r="M531" i="1"/>
  <c r="M532" i="1"/>
  <c r="M533" i="1"/>
  <c r="M534" i="1"/>
  <c r="M535" i="1"/>
  <c r="M536" i="1"/>
  <c r="M537" i="1"/>
  <c r="M538" i="1"/>
  <c r="M539" i="1"/>
  <c r="M540" i="1"/>
  <c r="M541" i="1"/>
  <c r="M543" i="1"/>
  <c r="M545" i="1"/>
  <c r="M546" i="1"/>
  <c r="M550" i="1"/>
  <c r="M551" i="1"/>
  <c r="M552" i="1"/>
  <c r="M553" i="1"/>
  <c r="M554" i="1"/>
  <c r="M555" i="1"/>
  <c r="M556" i="1"/>
  <c r="M558" i="1"/>
  <c r="M559" i="1"/>
  <c r="M560" i="1"/>
  <c r="M561" i="1"/>
  <c r="M562" i="1"/>
  <c r="M563" i="1"/>
  <c r="M564" i="1"/>
  <c r="M565" i="1"/>
  <c r="M567" i="1"/>
  <c r="M568" i="1"/>
  <c r="M569" i="1"/>
  <c r="M570" i="1"/>
  <c r="M571" i="1"/>
  <c r="M573" i="1"/>
  <c r="M574" i="1"/>
  <c r="M576" i="1"/>
  <c r="M579" i="1"/>
  <c r="M580" i="1"/>
  <c r="M583" i="1"/>
  <c r="M584" i="1"/>
  <c r="M585" i="1"/>
  <c r="M586" i="1"/>
  <c r="M587" i="1"/>
  <c r="M588" i="1"/>
  <c r="M589" i="1"/>
  <c r="M590" i="1"/>
  <c r="M591" i="1"/>
  <c r="M592" i="1"/>
  <c r="M593" i="1"/>
  <c r="M594" i="1"/>
  <c r="M595" i="1"/>
  <c r="M596" i="1"/>
  <c r="M597" i="1"/>
  <c r="M598" i="1"/>
  <c r="M599" i="1"/>
  <c r="M600" i="1"/>
  <c r="M601" i="1"/>
  <c r="M604" i="1"/>
  <c r="M606" i="1"/>
  <c r="M608" i="1"/>
  <c r="M610" i="1"/>
  <c r="M612" i="1"/>
  <c r="M614" i="1"/>
  <c r="M615" i="1"/>
  <c r="M616" i="1"/>
  <c r="M617" i="1"/>
  <c r="M618" i="1"/>
  <c r="M619" i="1"/>
  <c r="M620" i="1"/>
  <c r="M621" i="1"/>
  <c r="M622" i="1"/>
  <c r="M624" i="1"/>
  <c r="M626" i="1"/>
  <c r="M628" i="1"/>
  <c r="M630" i="1"/>
  <c r="M631" i="1"/>
  <c r="M632" i="1"/>
  <c r="M634" i="1"/>
  <c r="M635" i="1"/>
  <c r="M636" i="1"/>
  <c r="M637" i="1"/>
  <c r="M638" i="1"/>
  <c r="M639" i="1"/>
  <c r="M640" i="1"/>
  <c r="M641" i="1"/>
  <c r="M643" i="1"/>
  <c r="M644" i="1"/>
  <c r="M646" i="1"/>
  <c r="M647" i="1"/>
  <c r="M649" i="1"/>
  <c r="M651" i="1"/>
  <c r="M652" i="1"/>
  <c r="M653" i="1"/>
  <c r="M654" i="1"/>
  <c r="M655" i="1"/>
  <c r="M657" i="1"/>
  <c r="M658" i="1"/>
  <c r="M659" i="1"/>
  <c r="M661" i="1"/>
  <c r="M663" i="1"/>
  <c r="M665" i="1"/>
  <c r="M666" i="1"/>
  <c r="M667" i="1"/>
  <c r="M668" i="1"/>
  <c r="M669" i="1"/>
  <c r="M670" i="1"/>
  <c r="M671" i="1"/>
  <c r="M672" i="1"/>
  <c r="M673" i="1"/>
  <c r="M674" i="1"/>
  <c r="M676" i="1"/>
  <c r="M677" i="1"/>
  <c r="M679" i="1"/>
  <c r="M681" i="1"/>
  <c r="M682" i="1"/>
  <c r="M683" i="1"/>
  <c r="M684" i="1"/>
  <c r="M685" i="1"/>
  <c r="M686" i="1"/>
  <c r="M687" i="1"/>
  <c r="M688" i="1"/>
  <c r="M689" i="1"/>
  <c r="M691" i="1"/>
  <c r="M693" i="1"/>
  <c r="M694" i="1"/>
  <c r="M695" i="1"/>
  <c r="M696" i="1"/>
  <c r="M698" i="1"/>
  <c r="M699" i="1"/>
  <c r="M701" i="1"/>
  <c r="M702" i="1"/>
  <c r="M703" i="1"/>
  <c r="M704" i="1"/>
  <c r="M705" i="1"/>
  <c r="M707" i="1"/>
  <c r="M709" i="1"/>
  <c r="M711" i="1"/>
  <c r="M713" i="1"/>
  <c r="M715" i="1"/>
  <c r="M719" i="1"/>
  <c r="M720" i="1"/>
  <c r="M721" i="1"/>
  <c r="M722" i="1"/>
  <c r="M723" i="1"/>
  <c r="M724" i="1"/>
  <c r="M725" i="1"/>
  <c r="M726" i="1"/>
  <c r="M727" i="1"/>
  <c r="M728" i="1"/>
  <c r="M729" i="1"/>
</calcChain>
</file>

<file path=xl/sharedStrings.xml><?xml version="1.0" encoding="utf-8"?>
<sst xmlns="http://schemas.openxmlformats.org/spreadsheetml/2006/main" count="7728" uniqueCount="1107">
  <si>
    <t>ch</t>
  </si>
  <si>
    <t>MOD</t>
  </si>
  <si>
    <t>(All)</t>
  </si>
  <si>
    <t>Delay Code</t>
  </si>
  <si>
    <t>ARR</t>
  </si>
  <si>
    <t>Date</t>
  </si>
  <si>
    <t>Department</t>
  </si>
  <si>
    <t xml:space="preserve"> </t>
  </si>
  <si>
    <t>A/C</t>
  </si>
  <si>
    <t>Flight #</t>
  </si>
  <si>
    <t>STD</t>
  </si>
  <si>
    <t>ATD</t>
  </si>
  <si>
    <t xml:space="preserve">Delay Time </t>
  </si>
  <si>
    <t>Notes</t>
  </si>
  <si>
    <t>Average Delay Time</t>
  </si>
  <si>
    <t>Delayed Flights</t>
  </si>
  <si>
    <t>JFK</t>
  </si>
  <si>
    <t>FA Sick Call, replacement arrived @0720L</t>
  </si>
  <si>
    <t>Amanda</t>
  </si>
  <si>
    <t>BDL</t>
  </si>
  <si>
    <t>Returned to gate H14 for noise in AFT galley</t>
  </si>
  <si>
    <t>BWI</t>
  </si>
  <si>
    <t>6M</t>
  </si>
  <si>
    <t>ATC Metering to the gate</t>
  </si>
  <si>
    <t>MCO</t>
  </si>
  <si>
    <t>YYZ</t>
  </si>
  <si>
    <t>6E</t>
  </si>
  <si>
    <t>Late to gate due to late FA on PREV FLT (567JFK)</t>
  </si>
  <si>
    <t>SYR</t>
  </si>
  <si>
    <t>52H</t>
  </si>
  <si>
    <t>Tire change</t>
  </si>
  <si>
    <t>ILM</t>
  </si>
  <si>
    <t>Late to gate- Working on fuel imbalance at hangar</t>
  </si>
  <si>
    <t>DFW</t>
  </si>
  <si>
    <t>6L</t>
  </si>
  <si>
    <t>H4 opened @ 0740, MX blocked in @0818</t>
  </si>
  <si>
    <t>PWM</t>
  </si>
  <si>
    <t>APU MEL Added- Air start required</t>
  </si>
  <si>
    <t>BZN</t>
  </si>
  <si>
    <t>Coffee maker and oven MEL</t>
  </si>
  <si>
    <t>YUL</t>
  </si>
  <si>
    <t>PIT</t>
  </si>
  <si>
    <t>Late catering, not on until 0956L- called multiple times</t>
  </si>
  <si>
    <t>IAD</t>
  </si>
  <si>
    <t xml:space="preserve">MX on board- Cycling circuit breaker light </t>
  </si>
  <si>
    <t>SAN</t>
  </si>
  <si>
    <t xml:space="preserve">Aircraft rotation from 832 L2 DOOR </t>
  </si>
  <si>
    <t>Gevone</t>
  </si>
  <si>
    <t>PHX</t>
  </si>
  <si>
    <t>CA held boarding to debrief with inbound CA/1st PAX on board @1429</t>
  </si>
  <si>
    <t>SEA</t>
  </si>
  <si>
    <t>MISSING 7 BAGS</t>
  </si>
  <si>
    <t>SFO</t>
  </si>
  <si>
    <t>:45 LAE :10 Locating bags</t>
  </si>
  <si>
    <t>LAX</t>
  </si>
  <si>
    <t>:34 LAE :4 POS needing lift and assist</t>
  </si>
  <si>
    <t>19A</t>
  </si>
  <si>
    <t>IND</t>
  </si>
  <si>
    <t>MX MEL potable water</t>
  </si>
  <si>
    <t>SLC</t>
  </si>
  <si>
    <t xml:space="preserve">MX held boarding for GPS </t>
  </si>
  <si>
    <t>RNO</t>
  </si>
  <si>
    <t>MX held boarding to MEL potable water</t>
  </si>
  <si>
    <t>MKE</t>
  </si>
  <si>
    <t>Crew coming from BZN/304</t>
  </si>
  <si>
    <t>DEN</t>
  </si>
  <si>
    <t>:26 LAE :1:10 MX held boarding write ups/Clear boarding @ 1705</t>
  </si>
  <si>
    <t>COS</t>
  </si>
  <si>
    <t>:10 LAE :12 Deplaning 8 ADA PAX cause slow boarding</t>
  </si>
  <si>
    <t>LAS</t>
  </si>
  <si>
    <t xml:space="preserve">:17 LAE :3 Waiting on PAX to be seated </t>
  </si>
  <si>
    <t>20E</t>
  </si>
  <si>
    <t>GRR</t>
  </si>
  <si>
    <t>Aircraft rotation from 843</t>
  </si>
  <si>
    <t>FLL</t>
  </si>
  <si>
    <t>Lightning strike/MX held boarding/Clear to board @1810</t>
  </si>
  <si>
    <t>CVG</t>
  </si>
  <si>
    <t xml:space="preserve">:45 LAE :2:00 Aircraft rotation from 819 </t>
  </si>
  <si>
    <t>ANC</t>
  </si>
  <si>
    <t>:35 LAE :22 Late catering/OFF @1745</t>
  </si>
  <si>
    <t>Late FA</t>
  </si>
  <si>
    <t>RSW</t>
  </si>
  <si>
    <t>Bird strike</t>
  </si>
  <si>
    <t>DTW</t>
  </si>
  <si>
    <t xml:space="preserve">Inbound redeye transfers not separated upon arrival, searching for connecting bags. </t>
  </si>
  <si>
    <t>SAT</t>
  </si>
  <si>
    <t xml:space="preserve">:13 LAE :03Late signing security sheet, working on separating ANC transfer bags. </t>
  </si>
  <si>
    <t>32D</t>
  </si>
  <si>
    <t>FCA</t>
  </si>
  <si>
    <t>PHL</t>
  </si>
  <si>
    <t>6N</t>
  </si>
  <si>
    <t>Late to gate PREV FLT (1907DTW)</t>
  </si>
  <si>
    <t>EAU</t>
  </si>
  <si>
    <t>TPA</t>
  </si>
  <si>
    <t>RIC</t>
  </si>
  <si>
    <t>H3 open @ 0727, MX blocked at 0806</t>
  </si>
  <si>
    <t>CA seat change/ ceiling light</t>
  </si>
  <si>
    <t>CLT</t>
  </si>
  <si>
    <t>Swap from 820, PWM can not handle airstart.</t>
  </si>
  <si>
    <t>BUF</t>
  </si>
  <si>
    <t>AOS</t>
  </si>
  <si>
    <t>03: LAE / / :15 Late upload</t>
  </si>
  <si>
    <t>Cole</t>
  </si>
  <si>
    <t>32C</t>
  </si>
  <si>
    <t>MYR</t>
  </si>
  <si>
    <t>Late upload</t>
  </si>
  <si>
    <t>Waiting for catering to bring items</t>
  </si>
  <si>
    <t>:15 836 window crack / / :23 Uploaded incorrect aircraft @H1 due to tail swap</t>
  </si>
  <si>
    <t>Waiting for logbook. MX off at 1503</t>
  </si>
  <si>
    <t>MX on 1420-1430 and 1510-1525</t>
  </si>
  <si>
    <t>TVC</t>
  </si>
  <si>
    <t>6H</t>
  </si>
  <si>
    <t>Delayed previous flight due to SEA 285 open @ 1538 block at 15:49</t>
  </si>
  <si>
    <t>PDX</t>
  </si>
  <si>
    <t>:01 LAE / / :10 boarding ADA passengers</t>
  </si>
  <si>
    <t>836 AOS</t>
  </si>
  <si>
    <t>BNA</t>
  </si>
  <si>
    <t>832 AOS</t>
  </si>
  <si>
    <t>1:20 Aircraft swap for defects on 823SY / / :17deplaning 4 wchr - boarding 3 wchr and 1 WCHC</t>
  </si>
  <si>
    <t>Late brake release. Door closed at 1614 after MX off</t>
  </si>
  <si>
    <t>ORD</t>
  </si>
  <si>
    <t>Aircraft swap for defects on 820SY</t>
  </si>
  <si>
    <t>1:50 Pilot sick call / / :09 crew down 1605, pax let onboard 1618</t>
  </si>
  <si>
    <t>Late catering. Off at 1713</t>
  </si>
  <si>
    <t>Late loading of bags</t>
  </si>
  <si>
    <t>32E</t>
  </si>
  <si>
    <t>Missing 9 bags at departure time. Sweeping ramp for bags. Brock shows departed 5 short</t>
  </si>
  <si>
    <t xml:space="preserve">CA stepped off aircraft looking for fuel slip, but he had it with his paperwork. </t>
  </si>
  <si>
    <t>RTG- Hydraulic Leak</t>
  </si>
  <si>
    <t>BOS</t>
  </si>
  <si>
    <t>LAE (redeye inbound 398SFO)</t>
  </si>
  <si>
    <t xml:space="preserve">SOC approved hold missing 35 PAX </t>
  </si>
  <si>
    <t>:14 Late to gate :17 Belt loader out of fuel, had to replace equipment.</t>
  </si>
  <si>
    <t>39B</t>
  </si>
  <si>
    <t>20C</t>
  </si>
  <si>
    <t xml:space="preserve">PAX accommodation showed up @10 min mark, and her boarding pass was not properly scanning, screaming at above wing agent. </t>
  </si>
  <si>
    <t>CUN</t>
  </si>
  <si>
    <t>55B</t>
  </si>
  <si>
    <t>Biometric scanner down, boarding very slow TSA monitoring board. INC# 0213712</t>
  </si>
  <si>
    <t>SJU</t>
  </si>
  <si>
    <t xml:space="preserve">FA requesting mor items from catering, still checking overhead bins. </t>
  </si>
  <si>
    <t>YVR</t>
  </si>
  <si>
    <t xml:space="preserve">LEO's called to handle 2 PAX removed from aircraft, pulled 4 bags. Safety report filed by FA. </t>
  </si>
  <si>
    <t>MX held board for light replacement</t>
  </si>
  <si>
    <t>Joe</t>
  </si>
  <si>
    <t xml:space="preserve">:21 LAE/ :20 PAX taking insulin had to clear Medlink, cleared to fly </t>
  </si>
  <si>
    <t xml:space="preserve">LAE/ PAX Switching seats </t>
  </si>
  <si>
    <t>Through check-in error, passenger and baggage</t>
  </si>
  <si>
    <t>Loading/unloading</t>
  </si>
  <si>
    <t>52C</t>
  </si>
  <si>
    <t xml:space="preserve">Catering made contact with L2 door. </t>
  </si>
  <si>
    <t>10A</t>
  </si>
  <si>
    <t>Charter rep showed late to gate</t>
  </si>
  <si>
    <t>MX on board fixing seat in row 7</t>
  </si>
  <si>
    <t xml:space="preserve">Swap from 820 due to air start support </t>
  </si>
  <si>
    <t>MX Late aircraft positioned</t>
  </si>
  <si>
    <t>:30 Late aircraft positioned :2:36 Tire change/Stab trim</t>
  </si>
  <si>
    <t>ATC Delay program</t>
  </si>
  <si>
    <t>:33 LAE :15 CA held boarding for MX write ups</t>
  </si>
  <si>
    <t>HOU</t>
  </si>
  <si>
    <t>PAX did not want to pay for bag</t>
  </si>
  <si>
    <t>:1:40 LAE :10 INOP APU</t>
  </si>
  <si>
    <t>41E</t>
  </si>
  <si>
    <t>:1:36 LAE :12 Last PAX off @1622/Late cleaners/Arrived @1634</t>
  </si>
  <si>
    <t>35E</t>
  </si>
  <si>
    <t>:8 LAE :11 Late JB driver cause slow deplaning</t>
  </si>
  <si>
    <t>15I</t>
  </si>
  <si>
    <t>Crew coming from inbound BUF/1058</t>
  </si>
  <si>
    <t xml:space="preserve">Deplaning 5 ADA PAX cause slow boarding </t>
  </si>
  <si>
    <t>PAX paying for carry on at gate</t>
  </si>
  <si>
    <t>GEG</t>
  </si>
  <si>
    <t>:16 LAE :10 MEL potable water</t>
  </si>
  <si>
    <t xml:space="preserve">:20 LAE :4 Crew down @1554/All pax on board @1622/Slow cabin management </t>
  </si>
  <si>
    <t>MSY</t>
  </si>
  <si>
    <t>822/826/831/832 AOS</t>
  </si>
  <si>
    <t>34B</t>
  </si>
  <si>
    <t>Ramp not positioned for pushback/Locating GSE to bring to H14</t>
  </si>
  <si>
    <t>Late connection crew from YYZ/1918</t>
  </si>
  <si>
    <t>PVD</t>
  </si>
  <si>
    <t>PLR @ 06:18, late CLR</t>
  </si>
  <si>
    <t>6O</t>
  </si>
  <si>
    <t>OA off gate 14 @ 0550, no other gates available</t>
  </si>
  <si>
    <t>85A</t>
  </si>
  <si>
    <t>Missing 23 pax at door close time</t>
  </si>
  <si>
    <t>missing 30+ pax at door close time</t>
  </si>
  <si>
    <t>missing 50+ pax at door close time</t>
  </si>
  <si>
    <t>EWR</t>
  </si>
  <si>
    <t>missing 21 pax at door close time</t>
  </si>
  <si>
    <t>missing 15 pax. Additional time to check seats for missing pax to ensure PLR accuracy</t>
  </si>
  <si>
    <t>86E</t>
  </si>
  <si>
    <t>PPBM missing 16 pax at door close time. Pulling 12 bags</t>
  </si>
  <si>
    <t>Missing 45 passenger at door close time</t>
  </si>
  <si>
    <t>Frontier off gate at 0704</t>
  </si>
  <si>
    <t>Missing 5 passengers. Checking seats</t>
  </si>
  <si>
    <t>LTG due to previous flight delayed for missing pax TSA delay. Gate open @ 0718</t>
  </si>
  <si>
    <t>SDF</t>
  </si>
  <si>
    <t>CA shortage</t>
  </si>
  <si>
    <t>LTG due to previous flight delayed for missing pax TSA delay. Gate open @ 0728</t>
  </si>
  <si>
    <t>Sealant cure time</t>
  </si>
  <si>
    <t>Catering off at 09:05</t>
  </si>
  <si>
    <t>FMC database not loaded</t>
  </si>
  <si>
    <t>Late CLR</t>
  </si>
  <si>
    <t>LAE</t>
  </si>
  <si>
    <t>RDU</t>
  </si>
  <si>
    <t>LAE customs turn security search performed</t>
  </si>
  <si>
    <t>CMH</t>
  </si>
  <si>
    <t>Pilot replacement</t>
  </si>
  <si>
    <t>1:01 LAE/ :23 Waiting for Prospect WCHR pushers for inbound 3 WCHR</t>
  </si>
  <si>
    <t>:30 LAE/ : 12LAE/ MX hold board, restart board @ 1616</t>
  </si>
  <si>
    <t>:20 LAE/ :03 FA replacement</t>
  </si>
  <si>
    <t>:30 LAE/ : 11 LATE TO PICK UP CHECKS, NO TUG IN POSITION</t>
  </si>
  <si>
    <t>39D</t>
  </si>
  <si>
    <t xml:space="preserve">WX </t>
  </si>
  <si>
    <t>425</t>
  </si>
  <si>
    <t xml:space="preserve">:28 LAE/ :15 JB full </t>
  </si>
  <si>
    <t>635</t>
  </si>
  <si>
    <t>Crew rotation</t>
  </si>
  <si>
    <t>1879</t>
  </si>
  <si>
    <t>RAP</t>
  </si>
  <si>
    <t>Late to gate PREV FLT (1937CLE)</t>
  </si>
  <si>
    <t>285</t>
  </si>
  <si>
    <t xml:space="preserve">Cleaners late to A/C- on @ 1533 </t>
  </si>
  <si>
    <t>1925</t>
  </si>
  <si>
    <t>:53 LAE/ :08 Ramp late to pick up gate checks @ 1646</t>
  </si>
  <si>
    <t>107</t>
  </si>
  <si>
    <t>605</t>
  </si>
  <si>
    <t>:44 LAE/ :15 MX off @ 1656L</t>
  </si>
  <si>
    <t>1817</t>
  </si>
  <si>
    <t>OMA</t>
  </si>
  <si>
    <t>:11 LAE/ :05 boarding late pax, no secondary at gate</t>
  </si>
  <si>
    <t>15A</t>
  </si>
  <si>
    <t>429</t>
  </si>
  <si>
    <t>397</t>
  </si>
  <si>
    <t xml:space="preserve">Inbound Charter, search required. </t>
  </si>
  <si>
    <t>289</t>
  </si>
  <si>
    <t xml:space="preserve">Missing 29 PAX </t>
  </si>
  <si>
    <t>Verifying PAX on board to prevent PLR error</t>
  </si>
  <si>
    <t>4D</t>
  </si>
  <si>
    <t xml:space="preserve">Oversold never communicated, DH not on manifest. Had to solicit volunteers at the last minute. </t>
  </si>
  <si>
    <t xml:space="preserve">:1 LAE :14 INOP APU/Air start required </t>
  </si>
  <si>
    <t>Downloading EWCHR in Z3 cause slow upload/CLR called in after STD</t>
  </si>
  <si>
    <t>Late Drag up</t>
  </si>
  <si>
    <t>CHS</t>
  </si>
  <si>
    <t>ATC metering to gate due to departures on 17</t>
  </si>
  <si>
    <t>CA clearing MEL blocking aircraft from parking. 0635-0655 blocking alley</t>
  </si>
  <si>
    <t>Parking brake low pressure light/RTG</t>
  </si>
  <si>
    <t>Inbound write-ups</t>
  </si>
  <si>
    <t>Swapped from 804 line of flying due to 844 RTG</t>
  </si>
  <si>
    <t>AVL</t>
  </si>
  <si>
    <t xml:space="preserve">JB cleared @1405/Waiting on PAX to be seated/Slow cabin management </t>
  </si>
  <si>
    <t>Gate check called @1443/LMC added to CLR  @1447</t>
  </si>
  <si>
    <t>MRY</t>
  </si>
  <si>
    <t>:7 LAE :4 Issues loading comat through cargo door cause late CLR</t>
  </si>
  <si>
    <t>VPS</t>
  </si>
  <si>
    <t>CA request gate agent to wait for 3 PAX</t>
  </si>
  <si>
    <t>:5 LAE :21PAX in row 28 causing confusion with seating/Resolved by OSM</t>
  </si>
  <si>
    <t>OAK</t>
  </si>
  <si>
    <t xml:space="preserve">:10 LAE :6 Boarding 3 ADA PAX cause slow boarding </t>
  </si>
  <si>
    <t xml:space="preserve">:1:34 LAE :41 MX on board with log book </t>
  </si>
  <si>
    <t>:22 LAE :10 Late cleaners/Cleaning biohazard on H2</t>
  </si>
  <si>
    <t>:24 LAE :5 FA taking adtl time for safety checks/1st PAX on board @1529</t>
  </si>
  <si>
    <t>2 DH must ride showed @ 1526</t>
  </si>
  <si>
    <t>Waiting for logbook from MX</t>
  </si>
  <si>
    <t>:2 :26 Reseating PAX in exit row not meeting requirements</t>
  </si>
  <si>
    <t>:35 LAE :12 18 locating bags/LMC added @1710</t>
  </si>
  <si>
    <t>:45 LAE :15 Swapped from 804</t>
  </si>
  <si>
    <t>:1:36 LAE :15 Late cleaners/Completed @1651</t>
  </si>
  <si>
    <t>Swapped due to 852 AOS</t>
  </si>
  <si>
    <t>Deplane for defuel</t>
  </si>
  <si>
    <t>Swapped from 805</t>
  </si>
  <si>
    <t>Scooter showed @ 10 min mark</t>
  </si>
  <si>
    <t>PAX IN LAV</t>
  </si>
  <si>
    <t xml:space="preserve">Late CLR- Did not pick up GC until 4 min before departure, did not call in CLR on time. </t>
  </si>
  <si>
    <t>:35 LAE//limited search</t>
  </si>
  <si>
    <t>:10 Delayed til 14:50 in system :14 Lav truck arrived 15:01</t>
  </si>
  <si>
    <t>:10 LAE :10 crew down 14:31//pax onboard AC 14:40//last BP scanned 14:49//JB cleared 14:59//cabin secured 15:05</t>
  </si>
  <si>
    <t>35B</t>
  </si>
  <si>
    <t xml:space="preserve">last pax off 14:24//cleaners on 14:37-14:48 </t>
  </si>
  <si>
    <t>20B</t>
  </si>
  <si>
    <t>Biohazard cleanup rows 13 and 14</t>
  </si>
  <si>
    <t>Inop APU/air start</t>
  </si>
  <si>
    <t>Late upload 15:25-15:33//CLR called @ 15:35//CLR to CA 15:39//Dk is looking into this</t>
  </si>
  <si>
    <t>2:50 CA fatigue call out :39 Per SOC :08 LAE</t>
  </si>
  <si>
    <t>FA's connecting from 1776/PHL //arrived 16:18</t>
  </si>
  <si>
    <t>:11 LAE :10 16:32 JB cleared//FA securing cabin and pax using lav</t>
  </si>
  <si>
    <t>20D</t>
  </si>
  <si>
    <t>:03 LAE :08 Per Aerodata flight balanced 16:34//CA not receiving numbers//CA did manual count 16:42</t>
  </si>
  <si>
    <t>last 4 inbound pax waiting for WCHR's until 16:55//5 inbound WCHR's/5outbound WCHR's</t>
  </si>
  <si>
    <t>:03 LAE :13 Locating transfer bags from RAP</t>
  </si>
  <si>
    <t>TAIL SWAP -827 AOS WATER LEAK</t>
  </si>
  <si>
    <t>H7 available @ 0631, blocked in @ 0654L</t>
  </si>
  <si>
    <t xml:space="preserve">TAIL SWAP -846 </t>
  </si>
  <si>
    <t>CLE</t>
  </si>
  <si>
    <t>FO no show- delayed until 1145L</t>
  </si>
  <si>
    <t>CA exceed time holding paperwork- turned in @0907L</t>
  </si>
  <si>
    <t>Window heat issue</t>
  </si>
  <si>
    <t>:41 LAE :14 last pax off 14:16//cleaners on 14:22-14:33//JB backed up to the top//1 clean team had to go to HC to clean an outbound ferry flight after MX finished repairing</t>
  </si>
  <si>
    <t>:23 LAE :11 slow boarding/boarding after departure time 14:50-15:22//bag @ bottom of JB needed to be tagged</t>
  </si>
  <si>
    <t>15F</t>
  </si>
  <si>
    <t>BOI</t>
  </si>
  <si>
    <t>:10 LAE :04 upload 14:48-15:05//CLR called 15:10//lead did not delegate tasks, was performing all tasks themself</t>
  </si>
  <si>
    <t>stand by FA did not notify sked that they were walking around the airport//FA arrived late to gate</t>
  </si>
  <si>
    <t>Swap from 852</t>
  </si>
  <si>
    <t>Swap from 804 hyd leak</t>
  </si>
  <si>
    <t>Called gate open @0610/Rolling @0615/MX late positioned aircraft</t>
  </si>
  <si>
    <t>Driver on DTW/1907 - H8/Driver on @ STD/Completed @0748</t>
  </si>
  <si>
    <t>MX on board for hydraulic issue</t>
  </si>
  <si>
    <t xml:space="preserve">Driver grabbing carts from warehouse cause late catering </t>
  </si>
  <si>
    <t>Late to gate from prev flight (PHL/1775)</t>
  </si>
  <si>
    <t>Late to gate from prev flight (BWI/193)</t>
  </si>
  <si>
    <t xml:space="preserve">Called gate open @0820/Called rolling @0911/MX late aircraft positioned </t>
  </si>
  <si>
    <t>Fuel imbalance @ 0843/Rolling @0905/MX late positioned aircraft</t>
  </si>
  <si>
    <t>ATC delay</t>
  </si>
  <si>
    <t>L1 door handle not flush//CA did not respond to A2G before leaving gate and had to R2G</t>
  </si>
  <si>
    <t>CA held boarding for MX//MX was not hold boarding</t>
  </si>
  <si>
    <t xml:space="preserve">MX held boarding </t>
  </si>
  <si>
    <t>manual boarding due to scanner down//started ticket with MAC//unplugged scanner and it started working again</t>
  </si>
  <si>
    <t>Last pax off 15:45//late boarding, started @ 15:52 w/ 2 CSA's</t>
  </si>
  <si>
    <t>CA/FO connecting from 304/BZN//Completing checks @ STD</t>
  </si>
  <si>
    <t>:08 LAE :16 856 AOS due to transponder issues</t>
  </si>
  <si>
    <t xml:space="preserve">Tail swap done earlier today, no email was sent, nothing in the chat </t>
  </si>
  <si>
    <t>:30 FO recrew //delayed til 21:30 :12 MX onboard until 20:41</t>
  </si>
  <si>
    <t>PBM issue at 10 min//looking for bag and pax arrived//loaded pax 3 min to departure</t>
  </si>
  <si>
    <t>Gate available 20:33//AC blocked @ 20:57 //1 super tug. Had taxi team bring AC</t>
  </si>
  <si>
    <t>MX on board for FWD LAV/MEL logbook</t>
  </si>
  <si>
    <t>Gate return for PAX medical</t>
  </si>
  <si>
    <t xml:space="preserve">Boarding scanner issues//manual boarding//MAC IT called </t>
  </si>
  <si>
    <t>Connecting pax onboard//located 2nd bag 2 min to departure//transfer bags not loaded correctly on inbound, they were not the first bags off</t>
  </si>
  <si>
    <t>61C</t>
  </si>
  <si>
    <t>CA req new numbers- planned weight less than actual</t>
  </si>
  <si>
    <t>ATC DEN</t>
  </si>
  <si>
    <t>PAX showed at 10 min mark and did not want to pay carry on fee</t>
  </si>
  <si>
    <t xml:space="preserve">CA replacement </t>
  </si>
  <si>
    <t>MX held boarding for center water pump/MEL water</t>
  </si>
  <si>
    <t>Not informed DH no longer flying</t>
  </si>
  <si>
    <t>POS removed due to med link not clearing to fly</t>
  </si>
  <si>
    <t>:24 LAE :16 Boarding ADA POS cause late boarding</t>
  </si>
  <si>
    <t>830 AOS-New STD 1400</t>
  </si>
  <si>
    <t xml:space="preserve">Late catering, original truck would not lift, had to switch catering onto a different truck. </t>
  </si>
  <si>
    <t>51A</t>
  </si>
  <si>
    <t>MX Inspecting lightning strike</t>
  </si>
  <si>
    <t>PAX switched SEATS ON BOARD @ STD</t>
  </si>
  <si>
    <t>METERING 17/35</t>
  </si>
  <si>
    <t>Verifying / correcting MEL</t>
  </si>
  <si>
    <t>:13 :56 LAE MX on board for engine panel</t>
  </si>
  <si>
    <t>:8 LAE :11 MX on board @1420 to MEL exit row plate/Off @1426</t>
  </si>
  <si>
    <t>9 no shows/CA contacted dispatch for weight and balance for missing PAX</t>
  </si>
  <si>
    <t>BDL/1228 PAX medical upon cause slow boarding</t>
  </si>
  <si>
    <t>FA taking adtl time for safety checks/1st PAX on board @1442</t>
  </si>
  <si>
    <t>Connecting pax from IAD/688</t>
  </si>
  <si>
    <t>:8 LAE :14 Biohazard on JB/Medlink did not clear PAX to fly</t>
  </si>
  <si>
    <t>:22 LAE :19 CA requested MX for LAV/MX called off @1600</t>
  </si>
  <si>
    <t>:15 LAE :28 Aircraft rotation/Swapped from 813</t>
  </si>
  <si>
    <t xml:space="preserve">NO CA COVERAGE </t>
  </si>
  <si>
    <t xml:space="preserve">:11 LAE :5 FA securing cabin/SLOW CABIN MANAGEMENT </t>
  </si>
  <si>
    <t>:6 LAE :7 Missing bags/Located bags on H2 cause late upload</t>
  </si>
  <si>
    <t>Multiple missing PAX showed ten min mark/ JB issues</t>
  </si>
  <si>
    <t>CA exceeded time w/ paperwork, handed back at 0644</t>
  </si>
  <si>
    <t xml:space="preserve">Waiting for Frontier to push, using same gate. </t>
  </si>
  <si>
    <t>Late to gate PREV FLT (501DFW)</t>
  </si>
  <si>
    <t xml:space="preserve">ATC restricting </t>
  </si>
  <si>
    <t xml:space="preserve">Pax Medical RTG- Offloaded PAX </t>
  </si>
  <si>
    <t>Late catering clearing INTL trash//catering returned to remove food that was missed</t>
  </si>
  <si>
    <t>:09 LAE :07 crew down @ 14:40//1st pax on AC 14:52</t>
  </si>
  <si>
    <t>:21 LAE :15 Last pax off 15:00//no secondary, started boarding @ 15:14</t>
  </si>
  <si>
    <t>:31 LAE :23 MX onboard due to lavs not flushing 15:52-16:06</t>
  </si>
  <si>
    <t>:27 LAE/search and clean :18 Ferry flight blocked @ 14:47//INTL trash cleared 15:25</t>
  </si>
  <si>
    <t>last pax boarded 5 min to departure with gate checks</t>
  </si>
  <si>
    <t>1:04 LAE :22 Biohazard clean up</t>
  </si>
  <si>
    <t>95A</t>
  </si>
  <si>
    <t xml:space="preserve">Late crew from prev flights </t>
  </si>
  <si>
    <t xml:space="preserve">1:10 LAE :57 17:02-17:22  1 cleaner onboard//cleaners thought AC was terming//gate changed @ 13:25 but no tail swap </t>
  </si>
  <si>
    <t>:30 LAE :37 MX held boarding until 16:39//back @ 17:02 for mask in emerg exit</t>
  </si>
  <si>
    <t>Crew arrived @ 17:11 from ORD inbound</t>
  </si>
  <si>
    <t>bio in front galley/late boarding as result</t>
  </si>
  <si>
    <t>Fuelers had to come back to give CA fuel slip</t>
  </si>
  <si>
    <t>Biometric scanner scanning too slow</t>
  </si>
  <si>
    <t>Catering did not supply enough ice/coffee, called for more @ 0758, arrived @ STD</t>
  </si>
  <si>
    <t>:10 Catering late off aircraft over at hangar late positioned to the gate/ :26 MX on board 0803-0835</t>
  </si>
  <si>
    <t xml:space="preserve">Missing 6 bags @ STD/Late CLR//located 2 bags </t>
  </si>
  <si>
    <t xml:space="preserve">CSA boarded pax but did not print gate check tags//CSA unchecked party of 4 to print bag tags and was unsure how to recheck in pax/manager assisted/caused late CLR </t>
  </si>
  <si>
    <t>Hold boarding for computer issue/Resume boarding @0737</t>
  </si>
  <si>
    <t>Water sensor pressure issue/Water serviced @0748/Again @0753</t>
  </si>
  <si>
    <t>840 AOS</t>
  </si>
  <si>
    <t xml:space="preserve">Late connecting bag caused late CLR </t>
  </si>
  <si>
    <t>:12 LAE :12 Upload 14:57-15:18/CLR called @ 15:20//CLR to CA @ 15:22</t>
  </si>
  <si>
    <t>Late catering</t>
  </si>
  <si>
    <t>oversized bag tagged @ 7 min to departure</t>
  </si>
  <si>
    <t xml:space="preserve">Lead was doing crew ride//late upload/late CLR </t>
  </si>
  <si>
    <t>:06 LAE :10 CSA that was not assigned to gate tried to remove an infant//the whole party was unchecked but some pax already boarded</t>
  </si>
  <si>
    <t>:09 LAE :18 GPU would not retract//MAC MX fixed issue</t>
  </si>
  <si>
    <t>51B</t>
  </si>
  <si>
    <t>MX inspecting bird strike</t>
  </si>
  <si>
    <t>:06 Late 4th FA. :14 Verifying PLR numbers</t>
  </si>
  <si>
    <t>L1 door closed @ 0705. Late brake release</t>
  </si>
  <si>
    <t>Gate return for CA/FO recall light</t>
  </si>
  <si>
    <t>Gate return for unruly pax</t>
  </si>
  <si>
    <t>Gate change due to verifying PLR numbers on 567 JFK</t>
  </si>
  <si>
    <t>MX called for lav smoke detector. MX advised to be FA user error</t>
  </si>
  <si>
    <t>Late drag up due to unruly pax on 341 MCO gate return</t>
  </si>
  <si>
    <t>:11 LAE :12 secondary unboarded pax to print bag tag and never re-boarded pax//100% boarded @ 14:48</t>
  </si>
  <si>
    <t>Adiru issue</t>
  </si>
  <si>
    <t>Pax checked in @ kiosk//boarded with a PETC (that was not on resv) and was in emerg exit//charged pax for PETC and changed his seat</t>
  </si>
  <si>
    <t>:12 LAE :05 6 WCHR + 1 Aisle chair</t>
  </si>
  <si>
    <t>CA req to board late pax @ 5 min to departure</t>
  </si>
  <si>
    <t>R2G AFT door light//MX inspected//No fault found</t>
  </si>
  <si>
    <t>MX hold board 1345-1357</t>
  </si>
  <si>
    <t>RTG for computer issues</t>
  </si>
  <si>
    <t>Late logbook/MX called off @1455</t>
  </si>
  <si>
    <t>:8 LAE :1 Paperwork back from CA @1520/Late brake release</t>
  </si>
  <si>
    <t>Fuel boost pump MEL, more fuel needed</t>
  </si>
  <si>
    <t>CA left A/C to find missing item for PAX</t>
  </si>
  <si>
    <t>H5 open @ 0716L, arrived to gate at 0746L</t>
  </si>
  <si>
    <t>MX hold for revision to MEL, DDG</t>
  </si>
  <si>
    <t xml:space="preserve">MX applying MEL </t>
  </si>
  <si>
    <t>MX on board replacing caution mask</t>
  </si>
  <si>
    <t>850 AOS bird strike SWAP 850-840</t>
  </si>
  <si>
    <t>SWAP FROM 829</t>
  </si>
  <si>
    <t>MX held boarding @1405-1423</t>
  </si>
  <si>
    <t>SWAP FROM 840 DUE TO BIRD STRIKE ON 850</t>
  </si>
  <si>
    <t>FA still securing cabin @ STD</t>
  </si>
  <si>
    <t>:10 LAE :18 CA req to hold boarding for search coming from ILM/910</t>
  </si>
  <si>
    <t xml:space="preserve">:1 LAE :5 PPOC not fitting in OH/OSM resolved @1544/Poor cabin management </t>
  </si>
  <si>
    <t xml:space="preserve">LAE </t>
  </si>
  <si>
    <t xml:space="preserve">LATE BREAK RELEASE </t>
  </si>
  <si>
    <t>:40 LAE :8 Cleaned completed @1620/FA took adtl time conducting safety checks/Slow cabin management</t>
  </si>
  <si>
    <t xml:space="preserve">Req catering @1615/Commissary driver coming from warehouse/On @1655/Late catering </t>
  </si>
  <si>
    <t>15: LAE :1 PAX in LAV</t>
  </si>
  <si>
    <t xml:space="preserve">FO fatigue/Replacement </t>
  </si>
  <si>
    <t>MX Tug broke down had to get taxi crew</t>
  </si>
  <si>
    <t>MX Tug broke down, same move crew as 341MCO</t>
  </si>
  <si>
    <t>EDCT</t>
  </si>
  <si>
    <t>MX Late positioning, same team moving H8/H9</t>
  </si>
  <si>
    <t>:22 LAE :05 boarding scanner monitor down//moved to different scanner//MAC IT # INC015835</t>
  </si>
  <si>
    <t>:08 No APU bleed :17 2 pax req to deplane after JB was pulled</t>
  </si>
  <si>
    <t>securing bins//Waiting for push back driver//arrived after STD</t>
  </si>
  <si>
    <t>MX held boarding until 14:51</t>
  </si>
  <si>
    <t>unexpected Aisle chair took additional time//pax checked online</t>
  </si>
  <si>
    <t>MX held boarding for seat cushion replacement</t>
  </si>
  <si>
    <t>MX held boarding for tire change</t>
  </si>
  <si>
    <t xml:space="preserve">1:00 LAE//Delayed until 15:40 :03 5 WCHR + 1 aisle chair </t>
  </si>
  <si>
    <t>3 connecting pax from 1676/PHL no bags</t>
  </si>
  <si>
    <t>MX performing engine run//waiting for logbook</t>
  </si>
  <si>
    <t xml:space="preserve">AC856 AOS//tail swap </t>
  </si>
  <si>
    <t>FO SICK CALL</t>
  </si>
  <si>
    <t>846 AOS/Swap to 843</t>
  </si>
  <si>
    <t>Late fuelers</t>
  </si>
  <si>
    <t>1:10 LAE//search and clean :07 Late fuelers</t>
  </si>
  <si>
    <t>crew inbound from 1918/YYZ</t>
  </si>
  <si>
    <t>:29 LAE :10 JB too hot to line up//causing late boarding and gate checks</t>
  </si>
  <si>
    <t>6I</t>
  </si>
  <si>
    <t>:42 gate open 14:47//blocked @ 15:24 :07 Slow boarding procedures 15:34-16:01</t>
  </si>
  <si>
    <t>:38 LAE :19 MX onboard 16:11-16:24</t>
  </si>
  <si>
    <t>:41 LAE :06 Prospect left IPAD in the back of a pax WCHR that was loaded//notified at STD//removed IPAD from WCHR in bin</t>
  </si>
  <si>
    <t>:15 LAE :09 JB too hot to line up//causing late boarding//late gate checks</t>
  </si>
  <si>
    <t>:51 LAE :01 Last pax off 16:40//boarding began 16:53</t>
  </si>
  <si>
    <t>1:25 LAE :14 MX held boarding and loading to change a tire</t>
  </si>
  <si>
    <t>Crew inbound from 668/IAD//crew arrived 16:10</t>
  </si>
  <si>
    <t>FA req to gate check bags due to overhead bin space exceeded//52 OHBG and 9 SAOH//cabin management</t>
  </si>
  <si>
    <t>Last pax scanned 20:44//cabin secured 21:04//slow cabin management</t>
  </si>
  <si>
    <t>LAE/Search conducted in under an hour of ground time</t>
  </si>
  <si>
    <t>Late to gate from prev flight (EWR/233)</t>
  </si>
  <si>
    <t>Metering 17/35</t>
  </si>
  <si>
    <t>:23 LAE :10 SVAN BIO caused tail swap</t>
  </si>
  <si>
    <t>AC831 T/R fastners</t>
  </si>
  <si>
    <t>CSA did not notate where FAM's were sitting and did not communicate info to CA or FA</t>
  </si>
  <si>
    <t xml:space="preserve">:10 LAE :17 Pax pushed FA inflight//APD met AC//caused slow deplaning </t>
  </si>
  <si>
    <t>:03 LAE :37 CA req MX open door and fill out ppwk for L1 ext handle</t>
  </si>
  <si>
    <t>Last pax off 16:07//boarding started 16:21</t>
  </si>
  <si>
    <t xml:space="preserve">crew tight on time// due to heat unfit to continue//R2G inop APU AC842 AOS//Delayed until 20:30 </t>
  </si>
  <si>
    <t>Gate open 14:59//Blocked 15:55</t>
  </si>
  <si>
    <t>Ramp closed due to WX 05:20-06:21</t>
  </si>
  <si>
    <t>Crew replacement</t>
  </si>
  <si>
    <t>LATE CA</t>
  </si>
  <si>
    <t>PAX OHB FEE/RESOLVED @0806</t>
  </si>
  <si>
    <t>Aircraft rotation/Swap due to 805 AOS</t>
  </si>
  <si>
    <t>15H</t>
  </si>
  <si>
    <t>Late PLR/Tagging bag @ STD</t>
  </si>
  <si>
    <t>EGD kit expired. Waiting for catering to bring new kit</t>
  </si>
  <si>
    <t>CA callout</t>
  </si>
  <si>
    <t>Catering truck broke down. Transferring items from truck to truck</t>
  </si>
  <si>
    <t>Taxi crew delayed from previous move. Same crew moving both aircraft</t>
  </si>
  <si>
    <t>MX onboard from 0847-0858</t>
  </si>
  <si>
    <t>Ticket counter bag belt jammed @1310/Resolved @1441</t>
  </si>
  <si>
    <t>:30 LAE :3 Ramp closure</t>
  </si>
  <si>
    <t>:25 LAE :1:19 Ramp closure</t>
  </si>
  <si>
    <t>:10 LAE :37 MX on board for FO seat :1:46 Ramp closure</t>
  </si>
  <si>
    <t xml:space="preserve">:46 Ramp closure into MSP :2:32 RTG for FO window wiper/Swap from 841 </t>
  </si>
  <si>
    <t xml:space="preserve">:20 LAE :34 Ramp Closure </t>
  </si>
  <si>
    <t xml:space="preserve">:2:14 LAE :9 Ramp closure </t>
  </si>
  <si>
    <t xml:space="preserve">:45 LAE :51 CA sick call </t>
  </si>
  <si>
    <t>Waiting on MX logbook</t>
  </si>
  <si>
    <t>Swap from 846 to 837</t>
  </si>
  <si>
    <t>15D</t>
  </si>
  <si>
    <t>OHBG tagged at departure time</t>
  </si>
  <si>
    <t>trash cart / catering</t>
  </si>
  <si>
    <t>ATL</t>
  </si>
  <si>
    <t>ca callout</t>
  </si>
  <si>
    <t>Delayed from flt 233. gate open @ 0710 A/C blocked at 0722</t>
  </si>
  <si>
    <t>Sourcing taxi crew for aircraft. Gate open @ 0703 A/C blocked at 07:37</t>
  </si>
  <si>
    <t>MX engine run</t>
  </si>
  <si>
    <t>:14 LAE :07 JB backed up to the top 15:10 and 15:21//JB cleared 15:28//cabin secured 15:32//CA gave FA ppwk @ 15:24//FA gave ppwk to CSA 15:32//slow cabin management</t>
  </si>
  <si>
    <t>GDP in LAS</t>
  </si>
  <si>
    <t>LAE//Delayed until 16:20//search and clean</t>
  </si>
  <si>
    <t xml:space="preserve">:03 LAE / :14 last BP scanned late 98% boarded at STD. </t>
  </si>
  <si>
    <t>R2G for MX//#1 engine start issue</t>
  </si>
  <si>
    <t>Carrier for PETC would not zip shut//reattached JB and deplaned pax and PETC//rebooked and pax will get a new carrier</t>
  </si>
  <si>
    <t>:43 LAE :15 last pax off and crew down 14:35//cleaners off 14:40//1st pax on AC 14:45//JB backed up to top 14:51//last pax on AC 15:14</t>
  </si>
  <si>
    <t>MX on board @ 1151/off @ 1205 /Wrapping up ppwk</t>
  </si>
  <si>
    <t>2:16 Delayed until 14:30//Pilot replacement due to delay out of DEN on previous flight :09 Late fuelers</t>
  </si>
  <si>
    <t>Catering off 13:19</t>
  </si>
  <si>
    <t>LAE//clean and search</t>
  </si>
  <si>
    <t xml:space="preserve">Belt A was down and whole team was waiting to drop bags causing late upload/late CLR </t>
  </si>
  <si>
    <t>:21 LAE :01 loading aisle chair took extra time</t>
  </si>
  <si>
    <t>Loading EWCHR</t>
  </si>
  <si>
    <t>:04 LAE :05 JB backed up due to loading aisle chair</t>
  </si>
  <si>
    <t>Pilot replacement, due to 650 DEN-MSP</t>
  </si>
  <si>
    <t>SOC approved hold for 1908/DTW connect</t>
  </si>
  <si>
    <t>SOC approved hold for 1908/DTW connects</t>
  </si>
  <si>
    <t>OSM did not divide PNR/3 PAX on board/Verifying PAX count</t>
  </si>
  <si>
    <t>CA conducting manual count @ STD</t>
  </si>
  <si>
    <t xml:space="preserve">New lead called in numbers/Provided CLR late to CA </t>
  </si>
  <si>
    <t>Hydraulic leak on 824/Swapped back to 847/Aircraft rotation</t>
  </si>
  <si>
    <t>Missing fastner eng exhaust</t>
  </si>
  <si>
    <t>strapping down EWCHR</t>
  </si>
  <si>
    <t>Last BP scanned 15:15//ppwk to CA 15:17//last pax onboard 15:19//cabin secured 15:24</t>
  </si>
  <si>
    <t>:31 LAE :09 Last pax off 15:33//crew down and boarding started 15:34//cleaners off 15:38//FA's done with safety checks and pax onboard 15:46</t>
  </si>
  <si>
    <t xml:space="preserve">:29 LAE :06 Pax refused to pay for checked bag at ticket counter//came to the gate and paid for the bag @ 16:10//last minute gate check caused late 2nd CLR </t>
  </si>
  <si>
    <t>:27 LAE :05 2 pax given the same boarding pass @ ticket counter//pax boarded and ID'ed issue on AC due to seat dupes//checked in correct pax and boarded</t>
  </si>
  <si>
    <t>13A</t>
  </si>
  <si>
    <t>:08 LAE :05 slow boarding :02 Waiting for JB guide 16:55-16:57 :01 JB pulled 16:57 brake released 17:01</t>
  </si>
  <si>
    <t>mx holding boarding- master caution light</t>
  </si>
  <si>
    <t>Late lav service//had to get fuel for lav truck</t>
  </si>
  <si>
    <t xml:space="preserve">PPW given at 0631 Last pax on 0634. PPW back 0637. Door closed 0639. JB pulled 0639. </t>
  </si>
  <si>
    <t>Loading and strapping down EWCHR/CLR provided to CA at STD</t>
  </si>
  <si>
    <t>MX onboard 0804-0820, back onboard at STD</t>
  </si>
  <si>
    <t>Inop scanner/Manually boarding/INC0217060</t>
  </si>
  <si>
    <t>:39 LAE :5 Deplaning 8 ADA pax cause slow boarding/Crew off @1557</t>
  </si>
  <si>
    <t>Air return/Swap from 827 for FO window</t>
  </si>
  <si>
    <t>Electrical light RTG</t>
  </si>
  <si>
    <t>MCI</t>
  </si>
  <si>
    <t>Waiting on logbook to be brought to A/C</t>
  </si>
  <si>
    <t>Gate open @ 07:23 blocked @ 07:54</t>
  </si>
  <si>
    <t>Pilots discovered MEL 8 min prior to departure which required empty catering carts be loaded.</t>
  </si>
  <si>
    <t>FA having trouble closing L1 door @0657/MX off @0659</t>
  </si>
  <si>
    <t>MX write up/Called off @0903</t>
  </si>
  <si>
    <t>:04 LAE :11 9 WCHR's causing slow boarding and JB back up</t>
  </si>
  <si>
    <t>847 AOS</t>
  </si>
  <si>
    <t>MX held boarding 15:01 - 15:43</t>
  </si>
  <si>
    <t>Fuelers off 15:34</t>
  </si>
  <si>
    <t>:17 LAE :08 Lav service 16:13-16:18//new person on lav and had issues hooking up hose on prev flight causing late arrival//no MX required</t>
  </si>
  <si>
    <t>Left gear down lock issue/Swap to 822</t>
  </si>
  <si>
    <t>:09 LAE :01 pax in emergency exit said she couldn't understand FA during briefing//CSA asked pax if they are able and willing and pax said yes//pax remained in exit row</t>
  </si>
  <si>
    <t>:05 LAE :08 JB cleared 15:05//cabin secured 15:13 :07 7 WCHR</t>
  </si>
  <si>
    <t>Boarding until 6 min to departure//issue with charging for OHBG</t>
  </si>
  <si>
    <t>:16 LAE :09 crew down 15:04//safety checks complete 15:18 :05 Inbound aisle chair (person of size)//required 5 people to transfer</t>
  </si>
  <si>
    <t>MX onboard</t>
  </si>
  <si>
    <t>FO showed up without medical paperwork/Off aircraft @0623/Back on @0645</t>
  </si>
  <si>
    <t>ELECTRIC LIGHT RTG</t>
  </si>
  <si>
    <t>HEADSET FAILURE</t>
  </si>
  <si>
    <t>RUNWAY CLOSURE (Rerouted to MHT afternoon)</t>
  </si>
  <si>
    <t>GPT</t>
  </si>
  <si>
    <t>Locating comat/OSM dropped off comat @1431</t>
  </si>
  <si>
    <t>L1 door damage on 835</t>
  </si>
  <si>
    <t>Crew sick call</t>
  </si>
  <si>
    <t>CLR provided late to CA/Cargo door closed @1644/Pushback driver</t>
  </si>
  <si>
    <t xml:space="preserve">PAX Accommodation. 20+ P2 PAX given seat assignments. </t>
  </si>
  <si>
    <t>MHT</t>
  </si>
  <si>
    <t>RTG- Electric Light</t>
  </si>
  <si>
    <t>85B</t>
  </si>
  <si>
    <t xml:space="preserve">TSA inspecting aircraft security sheet, request to re-search aircraft due to broken seals found. </t>
  </si>
  <si>
    <t>Replacing AFT cargo net</t>
  </si>
  <si>
    <t xml:space="preserve">FA pulled multiple bags to be checked below wing and did not notify gate agent. Cabin MGMT. </t>
  </si>
  <si>
    <t xml:space="preserve">Ramp late to pick up EWCHR </t>
  </si>
  <si>
    <t>MX updating logbook @0824</t>
  </si>
  <si>
    <t xml:space="preserve">FA pulled 2 bags off to be tagged after being fully boarded/Poor cabin management </t>
  </si>
  <si>
    <t xml:space="preserve">RTG/Tail swap from 835 due to leading edge indicator </t>
  </si>
  <si>
    <t>LAE  SOC advised MX holding boarding for coffee pot/main tire change//coded by SOC</t>
  </si>
  <si>
    <t>:13 LAE :12 last scan @ 13:46//CLR called @ 13:59//BW advised waiting for CLR to be printed//CLPS load plan email @ 12:35//ACC believes it was printed @ 12:39//started ticket with IT to confirm when this was printed//INC0126019</t>
  </si>
  <si>
    <t>:09 LAE :11 Last pax off 14:06//boarding started 14:15//late boarding due to CA,FA lead and CSA MOD discussing SVAN that bit employee//CRO denied SVAN//pax rebooked and getting a carrier for PETC//safety report filed</t>
  </si>
  <si>
    <t>20A</t>
  </si>
  <si>
    <t xml:space="preserve">1:04 LAE  :02 2 WCHR </t>
  </si>
  <si>
    <t>:115 LAE 1:10 MX held boarding due to tire change</t>
  </si>
  <si>
    <t>:11 LAE :05 CSA working flight was bit by SVAN//APD taking statement causing delayed boarding</t>
  </si>
  <si>
    <t>15B</t>
  </si>
  <si>
    <t>Pax seating issue</t>
  </si>
  <si>
    <t>CA called CRO for ADA PAX/Tag WCHR at 1310</t>
  </si>
  <si>
    <t>FA taking adtl time for safety checks/First PAX on board @1417/Securing cabin @STD</t>
  </si>
  <si>
    <t>APU INOP SWAP to 822 (XWA could not handle air start)</t>
  </si>
  <si>
    <t xml:space="preserve">Air start </t>
  </si>
  <si>
    <t xml:space="preserve">CA sick call/Pilot replacement </t>
  </si>
  <si>
    <t>Connecting crew from BWI/194</t>
  </si>
  <si>
    <t xml:space="preserve">:13 LAE :18 Boarding 5 ADA PAX/POS needed lift and assist cause slow boarding </t>
  </si>
  <si>
    <t>:9 LAE :11 INOP APU/Air start required</t>
  </si>
  <si>
    <t>:20 LAE :7 First PAX on board @1526/PAX seated @1548/FA still securing OH/Slow cabin management</t>
  </si>
  <si>
    <t>:8 LAE :24 Connecting crew from MHT/1820</t>
  </si>
  <si>
    <t>:14 LAE :9 LATE PLR</t>
  </si>
  <si>
    <t>Late block by MX, called at 0445/0450/0500- blocked in at 0538L</t>
  </si>
  <si>
    <t>FO Sick call</t>
  </si>
  <si>
    <t>Waiting for MX Logbook</t>
  </si>
  <si>
    <t>Late from MX check//Delayed until 18:45</t>
  </si>
  <si>
    <t>MX replaced 18 life vest tags</t>
  </si>
  <si>
    <t xml:space="preserve">MX tail swap </t>
  </si>
  <si>
    <t>852 swap/missing screw//Delayed 19:00</t>
  </si>
  <si>
    <t>:20 LAE :06 FAs went down @ 15:35//boarding @ 15:40//FA completed safety checks and pax onboard 15:46 :08 Last BP scanned 15:58//ppwk to CA and returned 16:07//Cabin secured 16:13</t>
  </si>
  <si>
    <t>mouse reported on 834//tail swap</t>
  </si>
  <si>
    <t>:38 LAE :33 double gated/downloaded and went to next flight before upload</t>
  </si>
  <si>
    <t>late from YYZ delay</t>
  </si>
  <si>
    <t>:13 LAE :06 EWCHR was listed as gate check on first CLR</t>
  </si>
  <si>
    <t xml:space="preserve">:04 LAE :08 1 BLND/1 Aisle/3 WCHR </t>
  </si>
  <si>
    <t>Pilots connecting from MRY where JB malfunctioned</t>
  </si>
  <si>
    <t xml:space="preserve">FA's connecting from MRY where JB malfunctioned </t>
  </si>
  <si>
    <t xml:space="preserve">JB malfunction//MAC MX came out </t>
  </si>
  <si>
    <t>PSP</t>
  </si>
  <si>
    <t>JB pulled 14:24//Brake release 14:29</t>
  </si>
  <si>
    <t>:52 LAE :10 last pax off 14:57//boarding began 15:06//CSA was unaware that CA/FO were staying on AC from prev flight to work this flight</t>
  </si>
  <si>
    <t>CA req to load late connecting pax</t>
  </si>
  <si>
    <t>FAs late from BNA//holding for gate due to congestion</t>
  </si>
  <si>
    <t>:19 LAE :10 Late crew rotation</t>
  </si>
  <si>
    <t>:51 LAE :18 Catering returned//took off BOB cart and brought it back</t>
  </si>
  <si>
    <t>:04 LAE :39 FAs late from inbound 1770</t>
  </si>
  <si>
    <t>Catering late//off schedule</t>
  </si>
  <si>
    <t>MX on board for LAV/Called off @0733</t>
  </si>
  <si>
    <t>Pilot sick call//delayed 17:15</t>
  </si>
  <si>
    <t>Checked seats//offloaded missing pax//missing pax came out of lav @ 5 min to departure/checked in and boarded</t>
  </si>
  <si>
    <t>FA req to tag 3 overhead bags @ 5 min to departure//CSA removed backpacks and made space for overhead bags</t>
  </si>
  <si>
    <t>SAV</t>
  </si>
  <si>
    <t>Late position by MX, Blocked in @ 0745L</t>
  </si>
  <si>
    <t>FO issue/ new crew called out- New STD 1345</t>
  </si>
  <si>
    <t>MX clear boarding @1506 for FWD LAV</t>
  </si>
  <si>
    <t>:6 LAE :28 Strapping down and loading EWCHR/Cargo door closed @1518/Reclosed @1533</t>
  </si>
  <si>
    <t>Paperwork back @1510/JB off @1511</t>
  </si>
  <si>
    <t>:6 LAE :16 Removing PAX for vaping in LAV</t>
  </si>
  <si>
    <t>:3 LAE :10 MX on board for logbook/RTG for APU bleed/Air start required</t>
  </si>
  <si>
    <t>LATE LAV SERVICE/Completed @1625</t>
  </si>
  <si>
    <t>LAE/L1 door closed @1628</t>
  </si>
  <si>
    <t>WX TPA closed until 1600Z/1200L</t>
  </si>
  <si>
    <t>CA Sick Call</t>
  </si>
  <si>
    <t>Replacing seat cushion</t>
  </si>
  <si>
    <t>Cabin MGT</t>
  </si>
  <si>
    <t>41C</t>
  </si>
  <si>
    <t>DMGD overhead bin</t>
  </si>
  <si>
    <t>1:10 841 AOS :19 FA's req to tag bags after departure time/bags are correct size but overhead space exceeded//69 total overhead bags</t>
  </si>
  <si>
    <t xml:space="preserve">:56 LAE :15 ATC flow </t>
  </si>
  <si>
    <t>MX inspecting L1 door</t>
  </si>
  <si>
    <t>MX HELD BOARDING</t>
  </si>
  <si>
    <t>LAE: Changing seatbelts</t>
  </si>
  <si>
    <t>Waiting for logbook</t>
  </si>
  <si>
    <t>4:07 Aircraft availability/Multi AOS :40 LAE</t>
  </si>
  <si>
    <t>Added MEL for FWD sink</t>
  </si>
  <si>
    <t>BTV</t>
  </si>
  <si>
    <t>dented catering cart won't latch//new cart provided</t>
  </si>
  <si>
    <t>:08 LAE :42 Late catering 13:37-13:50</t>
  </si>
  <si>
    <t>:21 LAE :10 Last pax off 13:35//cleaners 13:29-13:49 causing JB back up - DK is looking further into this</t>
  </si>
  <si>
    <t>:49 LAE :12 late catering</t>
  </si>
  <si>
    <t>64A</t>
  </si>
  <si>
    <t>CA fatigue call</t>
  </si>
  <si>
    <t>Catering off 14:47</t>
  </si>
  <si>
    <t>:53 LAE :09 CSA tagging oversized bag at STD</t>
  </si>
  <si>
    <t>15G</t>
  </si>
  <si>
    <t>:22 LAE :07 ppwk to CA 15:26 and returned 15:36 :05 Late to start boarding :02 2 WCHR</t>
  </si>
  <si>
    <t>Logbook received @ 15:40</t>
  </si>
  <si>
    <t>Catering came back to switch out meals 15:44-15:48</t>
  </si>
  <si>
    <t xml:space="preserve">CA performing manual count </t>
  </si>
  <si>
    <t>Late gate checks added at STD/Cargo door closed @0723</t>
  </si>
  <si>
    <t xml:space="preserve">Waiting on late PAX to be seated/L1 door closed @0732 </t>
  </si>
  <si>
    <t>FA pulled bag from OH @ STD to tag/LMC added @0753</t>
  </si>
  <si>
    <t>Late ADA PAX showed to gate</t>
  </si>
  <si>
    <t>851 AOS//tail swap</t>
  </si>
  <si>
    <t>58B</t>
  </si>
  <si>
    <t>Gate and ticket counter computers cannot connect to server//MAC # INC0219166//SY # INC0127029//system up 15:59</t>
  </si>
  <si>
    <t>Sun Country Airlines</t>
  </si>
  <si>
    <t>Data Exploration</t>
  </si>
  <si>
    <t>Delays by Department</t>
  </si>
  <si>
    <t>Row Labels</t>
  </si>
  <si>
    <t xml:space="preserve">Count of Delay total time </t>
  </si>
  <si>
    <t>AVG Delay by Delay Code</t>
  </si>
  <si>
    <t>Sum of AVG Delay Time</t>
  </si>
  <si>
    <t>AVG Delay by A/C</t>
  </si>
  <si>
    <t>Sum of Average Delay Time</t>
  </si>
  <si>
    <t>AVG Delay by ARR</t>
  </si>
  <si>
    <t>Delay Trend by Department</t>
  </si>
  <si>
    <t>Column Labels</t>
  </si>
  <si>
    <t>ATC</t>
  </si>
  <si>
    <t>CAT</t>
  </si>
  <si>
    <t>DSP</t>
  </si>
  <si>
    <t>FLT</t>
  </si>
  <si>
    <t>FUEL</t>
  </si>
  <si>
    <t>GOV</t>
  </si>
  <si>
    <t>GRD</t>
  </si>
  <si>
    <t>GRM</t>
  </si>
  <si>
    <t>INFT</t>
  </si>
  <si>
    <t>IT</t>
  </si>
  <si>
    <t>MKT</t>
  </si>
  <si>
    <t>MX</t>
  </si>
  <si>
    <t>SAFE</t>
  </si>
  <si>
    <t>SOC</t>
  </si>
  <si>
    <t>STA</t>
  </si>
  <si>
    <t>SY</t>
  </si>
  <si>
    <t>WX</t>
  </si>
  <si>
    <t>Grand Total</t>
  </si>
  <si>
    <t>Aug</t>
  </si>
  <si>
    <t>Sep</t>
  </si>
  <si>
    <t xml:space="preserve">Sum of Delay total time </t>
  </si>
  <si>
    <t>LATE</t>
  </si>
  <si>
    <t>Delay Statistical Summary</t>
  </si>
  <si>
    <t>Delay Time Summary</t>
  </si>
  <si>
    <t>Mean</t>
  </si>
  <si>
    <t>Standard Error</t>
  </si>
  <si>
    <t>Median</t>
  </si>
  <si>
    <t>Mode</t>
  </si>
  <si>
    <t>Standard Deviation</t>
  </si>
  <si>
    <t>Sample Variance</t>
  </si>
  <si>
    <t>Kurtosis</t>
  </si>
  <si>
    <t>Skewness</t>
  </si>
  <si>
    <t>Range</t>
  </si>
  <si>
    <t>Minimum</t>
  </si>
  <si>
    <t>Maximum</t>
  </si>
  <si>
    <t>Sum</t>
  </si>
  <si>
    <t>Count</t>
  </si>
  <si>
    <t>Moving average/Forcasting</t>
  </si>
  <si>
    <t>Delay time by Date</t>
  </si>
  <si>
    <t xml:space="preserve">   </t>
  </si>
  <si>
    <t>Delay Freq. by A/C</t>
  </si>
  <si>
    <t>Count of A/C</t>
  </si>
  <si>
    <t>Top Delay Codes by Delay Time</t>
  </si>
  <si>
    <t>Moving Average</t>
  </si>
  <si>
    <t>Forecast</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</si>
  <si>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</si>
  <si>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</si>
  <si>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</si>
  <si>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</si>
  <si>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</si>
  <si>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</si>
  <si>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</si>
  <si>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</si>
  <si>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</si>
  <si>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</si>
  <si>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</si>
  <si>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</si>
  <si>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</si>
  <si>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</si>
  <si>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</si>
  <si>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</si>
  <si>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</si>
  <si>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</si>
  <si>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</si>
  <si>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</si>
  <si>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</si>
  <si>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</si>
  <si>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</si>
  <si>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</si>
  <si>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</si>
  <si>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</si>
  <si>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</si>
  <si>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</si>
  <si>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</si>
  <si>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</si>
  <si>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</si>
  <si>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</si>
  <si>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</si>
  <si>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</si>
  <si>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</si>
  <si>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</si>
  <si>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</si>
  <si>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</si>
  <si>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</si>
  <si>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</si>
  <si>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11-Sep</t>
  </si>
  <si>
    <t>12-Sep</t>
  </si>
  <si>
    <t>13-Sep</t>
  </si>
  <si>
    <t>14-Sep</t>
  </si>
  <si>
    <t>15-Sep</t>
  </si>
  <si>
    <t>17-Sep</t>
  </si>
  <si>
    <t>18-Sep</t>
  </si>
  <si>
    <t>19-Sep</t>
  </si>
  <si>
    <t>20-Sep</t>
  </si>
  <si>
    <t>21-Sep</t>
  </si>
  <si>
    <t>22-Sep</t>
  </si>
  <si>
    <t>23-Sep</t>
  </si>
  <si>
    <t>26-Sep</t>
  </si>
  <si>
    <t>27-Sep</t>
  </si>
  <si>
    <t>28-Sep</t>
  </si>
  <si>
    <t>29-Sep</t>
  </si>
  <si>
    <t>30-Sep</t>
  </si>
  <si>
    <t>Top 10 Controllable Delay Codes</t>
  </si>
  <si>
    <t>Top 10 Controllable Delays by ARR</t>
  </si>
  <si>
    <t>Codes</t>
  </si>
  <si>
    <t>Category</t>
  </si>
  <si>
    <t>Description</t>
  </si>
  <si>
    <t>00</t>
  </si>
  <si>
    <t>AOC</t>
  </si>
  <si>
    <t>Not coded</t>
  </si>
  <si>
    <t>Unpublished delay - SOC use</t>
  </si>
  <si>
    <t>Reserved</t>
  </si>
  <si>
    <t>Block time insufficient</t>
  </si>
  <si>
    <t>Crew scheduling error</t>
  </si>
  <si>
    <t>Saftey Precaution (DO NOT USE)</t>
  </si>
  <si>
    <t>No gate / Stand Availability (Own airline)(sub)</t>
  </si>
  <si>
    <t>Aircraft connection by maintenance</t>
  </si>
  <si>
    <t>Aircraft connection other</t>
  </si>
  <si>
    <t>Scheduled ground time less than minimum</t>
  </si>
  <si>
    <t>Late charter / Military pax or non SY ACME (sub)</t>
  </si>
  <si>
    <t>Late check-in, accepting pax after deadline (sub)</t>
  </si>
  <si>
    <t>Late check-in (sub)</t>
  </si>
  <si>
    <t>Check-in error (sub)</t>
  </si>
  <si>
    <t>Overbooking, booking errors (sub)</t>
  </si>
  <si>
    <t>Boarding (sub)</t>
  </si>
  <si>
    <t>Commercial publicity, pax convenience, VIP, etc</t>
  </si>
  <si>
    <t>Catering order, late/incorrect order given</t>
  </si>
  <si>
    <t>Baggage processing, sorting, etc.</t>
  </si>
  <si>
    <t>Boarding pax with reduced mobility (sub)</t>
  </si>
  <si>
    <t>Passenger accommodation (sub)</t>
  </si>
  <si>
    <t>CAR</t>
  </si>
  <si>
    <t xml:space="preserve">Freight - Documentation, errors, etc. </t>
  </si>
  <si>
    <t>Freight - Late positioning</t>
  </si>
  <si>
    <t xml:space="preserve">Freight - Late acceptance </t>
  </si>
  <si>
    <t>Freight - Inadequate packing</t>
  </si>
  <si>
    <t>Freight - Overbooking, booking errors</t>
  </si>
  <si>
    <t>Freight - Late preparation at the warehouse</t>
  </si>
  <si>
    <t>Mail - Oversales, packing, etc.</t>
  </si>
  <si>
    <t xml:space="preserve">Mail - Late positioning </t>
  </si>
  <si>
    <t xml:space="preserve">Mail - Late acceptance </t>
  </si>
  <si>
    <t>Aircraft docs - Loadsheet, gendec, manifest, etc.</t>
  </si>
  <si>
    <t>Loading eqpt, lack of breakdown, lack of staff (sub)</t>
  </si>
  <si>
    <t>SVC EQPT, lack of breakdown, lack of staff</t>
  </si>
  <si>
    <t>Aircraft cleaning (sub)</t>
  </si>
  <si>
    <t>Fueling/defueling, fuel supplier (sub)</t>
  </si>
  <si>
    <t>Catering, late delivery or loading</t>
  </si>
  <si>
    <t>ULD, containers, pallets, lack of a breakdown</t>
  </si>
  <si>
    <t>Tech eqpt, lack of staff, (e.g. pushback) (sub)</t>
  </si>
  <si>
    <t>MX called - No fault found</t>
  </si>
  <si>
    <t>Aircraft defects including deferral (sub)</t>
  </si>
  <si>
    <t>Scheduled MX, late release</t>
  </si>
  <si>
    <t>Non scheduled MX (special checks)</t>
  </si>
  <si>
    <t>Spares and MX eqpt, lack of breakdown</t>
  </si>
  <si>
    <t>Holding flight for AOG parts</t>
  </si>
  <si>
    <t>Aircraft change for technical reasons</t>
  </si>
  <si>
    <t>Standby aircraft, lack of standby aircraft  for MX</t>
  </si>
  <si>
    <t>Scheduled cabin config and version adjustment</t>
  </si>
  <si>
    <t>Aircraft MX Docs Late/Inaccurate.</t>
  </si>
  <si>
    <t>Damaged durign flight ops (sub)</t>
  </si>
  <si>
    <t>Damaged during ground ops (sub)</t>
  </si>
  <si>
    <t>Departure control system error - Non SY (sub)</t>
  </si>
  <si>
    <t>Cargo prep/documentation system</t>
  </si>
  <si>
    <t>Flight planning system error.</t>
  </si>
  <si>
    <t>Other computer systems inop - SY controlled (sub)</t>
  </si>
  <si>
    <t xml:space="preserve">Reserved </t>
  </si>
  <si>
    <t>Flight plan, late completion or change of flight docs (sub)</t>
  </si>
  <si>
    <t>Ops requirements, fuel, load alteration</t>
  </si>
  <si>
    <t>Late crew boarding or departure procedures</t>
  </si>
  <si>
    <t>Flight deck crew shortage, crew rest (sub)</t>
  </si>
  <si>
    <t>Flight deck crew special request or error</t>
  </si>
  <si>
    <t>Late cabin crew boarding or departure procedures</t>
  </si>
  <si>
    <t>Cabin crew shortage, crew rest</t>
  </si>
  <si>
    <t>Cabin crew error, or special request</t>
  </si>
  <si>
    <t>Captain request for security check  - extraordinary</t>
  </si>
  <si>
    <t>Weather - Departure station</t>
  </si>
  <si>
    <t>Weather - Destination station</t>
  </si>
  <si>
    <t>Weather - En-route or alternate</t>
  </si>
  <si>
    <t>DE-icing - removal of snow/ice, frost prevention</t>
  </si>
  <si>
    <t>Snow/ice/water/sand removal from airport/runway</t>
  </si>
  <si>
    <t>Ground handling impaired by adverse weather</t>
  </si>
  <si>
    <t>ATC restriction en-route or capacity</t>
  </si>
  <si>
    <t>ATC restriction due to staff or EQPT failure en-route</t>
  </si>
  <si>
    <t>ATC restriction at destination airport</t>
  </si>
  <si>
    <t>ATC restriction due to WX at destination</t>
  </si>
  <si>
    <t>Mandatory security (sub)</t>
  </si>
  <si>
    <t>Immigrations, customs, health (sub)</t>
  </si>
  <si>
    <t>Airport facilities, parking, ramp congestion, gate</t>
  </si>
  <si>
    <t>Restrictions at ARPT of ARV - curfew, noise, etc</t>
  </si>
  <si>
    <t>Restrictions at ARPT of DPT - curfew, noise, etc</t>
  </si>
  <si>
    <t>Passenger or load connection hold</t>
  </si>
  <si>
    <t>Aircraft location - Late arrival (sub)</t>
  </si>
  <si>
    <t>Cabin crew rotation</t>
  </si>
  <si>
    <t>Crew rotation (entire or cockpit crew)(sub)</t>
  </si>
  <si>
    <t>Ops control, reroute, diversion, consolidation</t>
  </si>
  <si>
    <t>Industrial action with own airline</t>
  </si>
  <si>
    <t>Industrial action outside own airline</t>
  </si>
  <si>
    <t>Misc. delay not covered elsewhere</t>
  </si>
  <si>
    <t>IROP - Dispatch</t>
  </si>
  <si>
    <t>IROP - SOC</t>
  </si>
  <si>
    <t>IROP - AOC</t>
  </si>
  <si>
    <t>IROP - CATER</t>
  </si>
  <si>
    <t>IROP - STATION</t>
  </si>
  <si>
    <t>IROP - FLT OPS</t>
  </si>
  <si>
    <t>IROP - INFLIGHT</t>
  </si>
  <si>
    <t>CHTR</t>
  </si>
  <si>
    <t>IROP - CHARTER</t>
  </si>
  <si>
    <t>IROP - IT</t>
  </si>
  <si>
    <t>IROP / ERROR - MX</t>
  </si>
  <si>
    <t>IROP - GROUND</t>
  </si>
  <si>
    <t>IROP - GROOMNIG</t>
  </si>
  <si>
    <t>IROP - FUEL</t>
  </si>
  <si>
    <t>IROP - CARGO-MAIL</t>
  </si>
  <si>
    <t xml:space="preserve">IROP - COVID </t>
  </si>
  <si>
    <t>4A</t>
  </si>
  <si>
    <t>Crew notification</t>
  </si>
  <si>
    <t>4B</t>
  </si>
  <si>
    <t>Crew training</t>
  </si>
  <si>
    <t>4C</t>
  </si>
  <si>
    <t>Travel provider (agency, hotel, transportation)</t>
  </si>
  <si>
    <t>Travel booking (airline accountable)</t>
  </si>
  <si>
    <t>6A</t>
  </si>
  <si>
    <t>Insufficient gate allocation by AOC</t>
  </si>
  <si>
    <t>6B</t>
  </si>
  <si>
    <t>Off schedule</t>
  </si>
  <si>
    <t>6C</t>
  </si>
  <si>
    <t>Unscheduled charter operations / special events</t>
  </si>
  <si>
    <t>6D</t>
  </si>
  <si>
    <t>Flt ops. - Late off gate previous flight</t>
  </si>
  <si>
    <t>Inflight - Late off gate previous flight</t>
  </si>
  <si>
    <t>6F</t>
  </si>
  <si>
    <t>Catering - Late off gate previous flight</t>
  </si>
  <si>
    <t>6G</t>
  </si>
  <si>
    <t>Station - Late off gate previous flight</t>
  </si>
  <si>
    <t>Ground - Late off gate previous flight</t>
  </si>
  <si>
    <t>Maintenance - Late off gate previous flight</t>
  </si>
  <si>
    <t>6J</t>
  </si>
  <si>
    <t>Fueler - Late off gate previous flight</t>
  </si>
  <si>
    <t>6K</t>
  </si>
  <si>
    <t>Cargo - Late off gate previous flight</t>
  </si>
  <si>
    <t>MX position to gate</t>
  </si>
  <si>
    <t>Position to gate ATC restriction</t>
  </si>
  <si>
    <t>Other - Late gate off previous flight</t>
  </si>
  <si>
    <t>Other - Explain</t>
  </si>
  <si>
    <t>6T</t>
  </si>
  <si>
    <t>Late charter transition</t>
  </si>
  <si>
    <t>Late charter or military pax</t>
  </si>
  <si>
    <t>10B</t>
  </si>
  <si>
    <t>Weight discrepency or bulk out</t>
  </si>
  <si>
    <t>10C</t>
  </si>
  <si>
    <t>ACMI handling, cleaning, catering, fueling, etc.</t>
  </si>
  <si>
    <t>10D</t>
  </si>
  <si>
    <t>All other</t>
  </si>
  <si>
    <t>11A</t>
  </si>
  <si>
    <t>Roadway traffic or construction</t>
  </si>
  <si>
    <t>11B</t>
  </si>
  <si>
    <t>Late pax due to inclement weather</t>
  </si>
  <si>
    <t>11C</t>
  </si>
  <si>
    <t>Station processing slow</t>
  </si>
  <si>
    <t>11D</t>
  </si>
  <si>
    <t>Terminal or public transportation</t>
  </si>
  <si>
    <t>11E</t>
  </si>
  <si>
    <t>12A</t>
  </si>
  <si>
    <t>Congested check-in area</t>
  </si>
  <si>
    <t>12B</t>
  </si>
  <si>
    <t>Insufficient check-in staffing</t>
  </si>
  <si>
    <t>12C</t>
  </si>
  <si>
    <t>Insufficient other staffing</t>
  </si>
  <si>
    <t>12D</t>
  </si>
  <si>
    <t>SCA agent error</t>
  </si>
  <si>
    <t>13B</t>
  </si>
  <si>
    <t>Non SCA agent error</t>
  </si>
  <si>
    <t>13C</t>
  </si>
  <si>
    <t>14A</t>
  </si>
  <si>
    <t>Class of service exceeds capacity</t>
  </si>
  <si>
    <t>14B</t>
  </si>
  <si>
    <t>Oversale (voluntary DB)</t>
  </si>
  <si>
    <t>14C</t>
  </si>
  <si>
    <t>Oversale (involuntary DB)</t>
  </si>
  <si>
    <t>14D</t>
  </si>
  <si>
    <t>Missing checked in passengers</t>
  </si>
  <si>
    <t>Seat dupe</t>
  </si>
  <si>
    <t>15C</t>
  </si>
  <si>
    <t>Passenger Removal</t>
  </si>
  <si>
    <t>Overhead bin storage exceeded</t>
  </si>
  <si>
    <t>15E</t>
  </si>
  <si>
    <t>Short staffed</t>
  </si>
  <si>
    <t>Slow boarding</t>
  </si>
  <si>
    <t>Gate checked bags</t>
  </si>
  <si>
    <t>Late PLR</t>
  </si>
  <si>
    <t>Boarding ADA qualified pax</t>
  </si>
  <si>
    <t>19B</t>
  </si>
  <si>
    <t>Not used</t>
  </si>
  <si>
    <t>19C</t>
  </si>
  <si>
    <t>Late MX call for cabin item (pax included)</t>
  </si>
  <si>
    <t>Excessive cabin grooming for pax illness</t>
  </si>
  <si>
    <t>Medical event or screening prior to departure</t>
  </si>
  <si>
    <t>Pax in aircraft lav</t>
  </si>
  <si>
    <t>Other</t>
  </si>
  <si>
    <t>32A</t>
  </si>
  <si>
    <t>Short Staffed</t>
  </si>
  <si>
    <t>32B</t>
  </si>
  <si>
    <t>Bulky load</t>
  </si>
  <si>
    <t>CLR paperwork</t>
  </si>
  <si>
    <t>Other (explain)</t>
  </si>
  <si>
    <t>Loading ADA equpiment</t>
  </si>
  <si>
    <t>34A</t>
  </si>
  <si>
    <t xml:space="preserve">Lack of servicing staff </t>
  </si>
  <si>
    <t>Lack of servicing equipment</t>
  </si>
  <si>
    <t>35A</t>
  </si>
  <si>
    <t>35C</t>
  </si>
  <si>
    <t xml:space="preserve">Not contracted </t>
  </si>
  <si>
    <t>35D</t>
  </si>
  <si>
    <t>Passenger cleanup</t>
  </si>
  <si>
    <t>36A</t>
  </si>
  <si>
    <t>Vendor late to aircraft</t>
  </si>
  <si>
    <t>36B</t>
  </si>
  <si>
    <t>Overfuel/underfuel from ordered amount</t>
  </si>
  <si>
    <t>36C</t>
  </si>
  <si>
    <t>Defueling</t>
  </si>
  <si>
    <t>36D</t>
  </si>
  <si>
    <t xml:space="preserve">Fuel spill </t>
  </si>
  <si>
    <t>36E</t>
  </si>
  <si>
    <t>39A</t>
  </si>
  <si>
    <t xml:space="preserve">Multiple operations </t>
  </si>
  <si>
    <t>Lack of equipment</t>
  </si>
  <si>
    <t>39C</t>
  </si>
  <si>
    <t>Lack of staff</t>
  </si>
  <si>
    <t>41A</t>
  </si>
  <si>
    <t>Awaiting parts / AOG for repair</t>
  </si>
  <si>
    <t>41B</t>
  </si>
  <si>
    <t>Cockpit defferal</t>
  </si>
  <si>
    <t>Cabin Defferal</t>
  </si>
  <si>
    <t>41D</t>
  </si>
  <si>
    <t>Contract MX call out</t>
  </si>
  <si>
    <t>41F</t>
  </si>
  <si>
    <t>Staffing, lack of manpower resources</t>
  </si>
  <si>
    <t>Lightning strike / Inspection</t>
  </si>
  <si>
    <t>51C</t>
  </si>
  <si>
    <t>Turbulence / Inspection</t>
  </si>
  <si>
    <t>51D</t>
  </si>
  <si>
    <t>Hail</t>
  </si>
  <si>
    <t>51E</t>
  </si>
  <si>
    <t>52A</t>
  </si>
  <si>
    <t>Above wing (Jet bridge)</t>
  </si>
  <si>
    <t>52B</t>
  </si>
  <si>
    <t>Handler (Tow EQP, Bag Cart, Belt Loader, ETC)</t>
  </si>
  <si>
    <t>Catering</t>
  </si>
  <si>
    <t>52D</t>
  </si>
  <si>
    <t>Deice</t>
  </si>
  <si>
    <t>52E</t>
  </si>
  <si>
    <t>Fueler</t>
  </si>
  <si>
    <t>52F</t>
  </si>
  <si>
    <t>Under aircraft power (FLT OPS group)</t>
  </si>
  <si>
    <t>52G</t>
  </si>
  <si>
    <t>Weather - Wind, Hail, ETC (Non SY)</t>
  </si>
  <si>
    <t>55A</t>
  </si>
  <si>
    <t>Cute platform</t>
  </si>
  <si>
    <t>Airport network</t>
  </si>
  <si>
    <t>55C</t>
  </si>
  <si>
    <t>Airport hardware / Peripherals</t>
  </si>
  <si>
    <t>55D</t>
  </si>
  <si>
    <t>58A</t>
  </si>
  <si>
    <t>PSS / DCS down</t>
  </si>
  <si>
    <t>SY network failure</t>
  </si>
  <si>
    <t>58C</t>
  </si>
  <si>
    <t>SY hardware / peripherals</t>
  </si>
  <si>
    <t>58D</t>
  </si>
  <si>
    <t>AIMS failure</t>
  </si>
  <si>
    <t>58E</t>
  </si>
  <si>
    <t>61A</t>
  </si>
  <si>
    <t>Flight plan late</t>
  </si>
  <si>
    <t>61B</t>
  </si>
  <si>
    <t>Planned weight greater than actual</t>
  </si>
  <si>
    <t>Planned weight less than actual</t>
  </si>
  <si>
    <t>Crew Fatigue</t>
  </si>
  <si>
    <t>64B</t>
  </si>
  <si>
    <t>Crew medical</t>
  </si>
  <si>
    <t>64C</t>
  </si>
  <si>
    <t>Crew rest (attributable to carrier delay)</t>
  </si>
  <si>
    <t>64D</t>
  </si>
  <si>
    <t>Charter induced crew rest delay</t>
  </si>
  <si>
    <t>TSA congestion</t>
  </si>
  <si>
    <t>TSA inspection</t>
  </si>
  <si>
    <t>85C</t>
  </si>
  <si>
    <t>Aircraft security search</t>
  </si>
  <si>
    <t>85D</t>
  </si>
  <si>
    <t>85E</t>
  </si>
  <si>
    <t>86A</t>
  </si>
  <si>
    <t>Congestion</t>
  </si>
  <si>
    <t>86B</t>
  </si>
  <si>
    <t>Pax held in secondary screening</t>
  </si>
  <si>
    <t>86C</t>
  </si>
  <si>
    <t>CDC - Quarantine</t>
  </si>
  <si>
    <t>86D</t>
  </si>
  <si>
    <t>93A</t>
  </si>
  <si>
    <t>Explain in remarks if not airline controlled</t>
  </si>
  <si>
    <t>93Z</t>
  </si>
  <si>
    <t>Amazon freighter</t>
  </si>
  <si>
    <t>Uncontrollable</t>
  </si>
  <si>
    <t>95B</t>
  </si>
  <si>
    <t>Online transport delay</t>
  </si>
  <si>
    <t>95C</t>
  </si>
  <si>
    <t>Offline transport delay</t>
  </si>
  <si>
    <t>OTP</t>
  </si>
  <si>
    <t>Scheduled Serivce Flights</t>
  </si>
  <si>
    <t>On-Time Performance (OTP)</t>
  </si>
  <si>
    <t xml:space="preserve">Delay total time </t>
  </si>
  <si>
    <t>Total</t>
  </si>
  <si>
    <t>Total Flights</t>
  </si>
  <si>
    <t>Total On-Time</t>
  </si>
  <si>
    <t>Total Delayed</t>
  </si>
  <si>
    <t>September</t>
  </si>
  <si>
    <t>August</t>
  </si>
  <si>
    <t>Delay Time</t>
  </si>
  <si>
    <t>Total Delay Time</t>
  </si>
  <si>
    <t>Flights</t>
  </si>
  <si>
    <t>On-Time</t>
  </si>
  <si>
    <t>Delayed</t>
  </si>
  <si>
    <t>Delay Time (controllable)</t>
  </si>
  <si>
    <t>Total Delay Time (Controllable)</t>
  </si>
  <si>
    <t>Metrics</t>
  </si>
  <si>
    <t xml:space="preserve">n </t>
  </si>
  <si>
    <t xml:space="preserve">                   Metrics</t>
  </si>
  <si>
    <t>Count of Delay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</si>
</sst>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mm"/>
  </numFmts>
  <fonts count="21" x14ac:knownFonts="1">
    <font>
      <sz val="11"/>
      <color theme="1"/>
      <name val="Aptos Narrow"/>
      <family val="2"/>
      <scheme val="minor"/>
    </font>
    <font>
      <sz val="11"/>
      <color rgb="FF000000"/>
      <name val="Calibri"/>
      <family val="2"/>
    </font>
    <font>
      <sz val="11"/>
      <color theme="1"/>
      <name val="Calibri"/>
      <family val="2"/>
    </font>
    <font>
      <sz val="11"/>
      <color rgb="FFFF0000"/>
      <name val="Calibri"/>
      <family val="2"/>
    </font>
    <font>
      <sz val="28"/>
      <color theme="1"/>
      <name val="Aptos Narrow"/>
      <family val="2"/>
      <scheme val="minor"/>
    </font>
    <font>
      <sz val="11"/>
      <name val="Aptos Narrow"/>
      <family val="2"/>
      <scheme val="minor"/>
    </font>
    <font>
      <sz val="28"/>
      <name val="Aptos Narrow"/>
      <family val="2"/>
      <scheme val="minor"/>
    </font>
    <font>
      <sz val="11"/>
      <color rgb="FFFF0000"/>
      <name val="Aptos Narrow"/>
      <family val="2"/>
      <scheme val="minor"/>
    </font>
    <font>
      <sz val="8"/>
      <name val="Aptos Narrow"/>
      <family val="2"/>
      <scheme val="minor"/>
    </font>
    <font>
      <b/>
      <sz val="11"/>
      <color theme="0"/>
      <name val="Aptos Narrow"/>
      <family val="2"/>
      <scheme val="minor"/>
    </font>
    <font>
      <sz val="11"/>
      <color theme="1"/>
      <name val="Aptos Narrow"/>
      <family val="2"/>
      <scheme val="minor"/>
    </font>
    <font>
      <b/>
      <sz val="11"/>
      <color theme="1"/>
      <name val="Aptos Narrow"/>
      <family val="2"/>
      <scheme val="minor"/>
    </font>
    <font>
      <b/>
      <sz val="11"/>
      <color theme="0"/>
      <name val="Calibri"/>
      <family val="2"/>
    </font>
    <font>
      <b/>
      <sz val="20"/>
      <color theme="1"/>
      <name val="Aptos Narrow"/>
      <family val="2"/>
      <scheme val="minor"/>
    </font>
    <font>
      <i/>
      <sz val="11"/>
      <color theme="1"/>
      <name val="Aptos Narrow"/>
      <family val="2"/>
      <scheme val="minor"/>
    </font>
    <font>
      <b/>
      <i/>
      <sz val="11"/>
      <color theme="1"/>
      <name val="Aptos Narrow"/>
      <family val="2"/>
      <scheme val="minor"/>
    </font>
    <font>
      <sz val="26"/>
      <name val="Aptos Narrow"/>
      <family val="2"/>
      <scheme val="minor"/>
    </font>
    <font>
      <sz val="26"/>
      <color theme="1"/>
      <name val="Aptos Narrow"/>
      <family val="2"/>
      <scheme val="minor"/>
    </font>
    <font>
      <sz val="16"/>
      <name val="Aptos Narrow"/>
      <family val="2"/>
      <scheme val="minor"/>
    </font>
    <font>
      <sz val="16"/>
      <color theme="1"/>
      <name val="Aptos Narrow"/>
      <family val="2"/>
      <scheme val="minor"/>
    </font>
    <font>
      <b/>
      <u/>
      <sz val="11"/>
      <color theme="1"/>
      <name val="Aptos Narrow"/>
      <family val="2"/>
      <scheme val="minor"/>
    </font>
  </fonts>
  <fills count="8">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3" tint="0.249977111117893"/>
        <bgColor indexed="64"/>
      </patternFill>
    </fill>
    <fill>
      <patternFill patternType="solid">
        <fgColor theme="2"/>
        <bgColor indexed="64"/>
      </patternFill>
    </fill>
  </fills>
  <borders count="13">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rgb="FF44B3E1"/>
      </left>
      <right/>
      <top style="thin">
        <color theme="4" tint="0.39997558519241921"/>
      </top>
      <bottom style="thin">
        <color theme="4" tint="0.39997558519241921"/>
      </bottom>
      <diagonal/>
    </border>
    <border>
      <left/>
      <right style="thin">
        <color rgb="FF44B3E1"/>
      </right>
      <top style="thin">
        <color theme="4" tint="0.39997558519241921"/>
      </top>
      <bottom style="thin">
        <color theme="4" tint="0.39997558519241921"/>
      </bottom>
      <diagonal/>
    </border>
    <border>
      <left style="thin">
        <color rgb="FF44B3E1"/>
      </left>
      <right/>
      <top style="thin">
        <color theme="4" tint="0.39997558519241921"/>
      </top>
      <bottom style="thin">
        <color rgb="FF44B3E1"/>
      </bottom>
      <diagonal/>
    </border>
    <border>
      <left/>
      <right/>
      <top style="thin">
        <color theme="4" tint="0.39997558519241921"/>
      </top>
      <bottom style="thin">
        <color rgb="FF44B3E1"/>
      </bottom>
      <diagonal/>
    </border>
    <border>
      <left/>
      <right style="thin">
        <color rgb="FF44B3E1"/>
      </right>
      <top style="thin">
        <color theme="4" tint="0.39997558519241921"/>
      </top>
      <bottom style="thin">
        <color rgb="FF44B3E1"/>
      </bottom>
      <diagonal/>
    </border>
    <border>
      <left/>
      <right/>
      <top/>
      <bottom style="thin">
        <color theme="4" tint="0.39997558519241921"/>
      </bottom>
      <diagonal/>
    </border>
  </borders>
  <cellStyleXfs count="2">
    <xf numFmtId="0" fontId="0" fillId="0" borderId="0"/>
    <xf numFmtId="9" fontId="10" fillId="0" borderId="0" applyFont="0" applyFill="0" applyBorder="0" applyAlignment="0" applyProtection="0"/>
  </cellStyleXfs>
  <cellXfs count="119">
    <xf numFmtId="0" fontId="0" fillId="0" borderId="0" xfId="0"/>
    <xf numFmtId="14" fontId="0" fillId="0" borderId="0" xfId="0" applyNumberFormat="1"/>
    <xf numFmtId="0" fontId="0" fillId="2" borderId="0" xfId="0" applyFill="1"/>
    <xf numFmtId="0" fontId="2" fillId="0" borderId="0" xfId="0" applyFont="1"/>
    <xf numFmtId="164" fontId="4" fillId="2" borderId="0" xfId="0" applyNumberFormat="1" applyFont="1" applyFill="1"/>
    <xf numFmtId="0" fontId="5" fillId="3" borderId="0" xfId="0" applyFont="1" applyFill="1"/>
    <xf numFmtId="0" fontId="0" fillId="3" borderId="0" xfId="0" applyFill="1"/>
    <xf numFmtId="0" fontId="6" fillId="3" borderId="0" xfId="0" applyFont="1" applyFill="1" applyAlignment="1">
      <alignment horizontal="center"/>
    </xf>
    <xf numFmtId="0" fontId="6" fillId="3" borderId="0" xfId="0" applyFont="1" applyFill="1"/>
    <xf numFmtId="0" fontId="0" fillId="0" borderId="0" xfId="0" applyAlignment="1">
      <alignment horizontal="right"/>
    </xf>
    <xf numFmtId="165" fontId="0" fillId="0" borderId="0" xfId="0" applyNumberFormat="1"/>
    <xf numFmtId="0" fontId="3" fillId="0" borderId="0" xfId="0" applyFont="1"/>
    <xf numFmtId="0" fontId="7" fillId="0" borderId="0" xfId="0" applyFont="1"/>
    <xf numFmtId="0" fontId="0" fillId="4" borderId="1" xfId="0" applyFill="1" applyBorder="1"/>
    <xf numFmtId="0" fontId="0" fillId="0" borderId="1" xfId="0" applyBorder="1"/>
    <xf numFmtId="0" fontId="0" fillId="4" borderId="1" xfId="0" applyFill="1" applyBorder="1" applyAlignment="1">
      <alignment horizontal="right"/>
    </xf>
    <xf numFmtId="0" fontId="0" fillId="0" borderId="1" xfId="0" applyBorder="1" applyAlignment="1">
      <alignment horizontal="right"/>
    </xf>
    <xf numFmtId="0" fontId="0" fillId="4" borderId="1" xfId="0" applyFill="1" applyBorder="1" applyAlignment="1">
      <alignment horizontal="center"/>
    </xf>
    <xf numFmtId="0" fontId="0" fillId="0" borderId="1" xfId="0" applyBorder="1" applyAlignment="1">
      <alignment horizontal="center"/>
    </xf>
    <xf numFmtId="49" fontId="0" fillId="4" borderId="1" xfId="0" applyNumberFormat="1" applyFill="1" applyBorder="1" applyAlignment="1">
      <alignment horizontal="right"/>
    </xf>
    <xf numFmtId="0" fontId="0" fillId="0" borderId="0" xfId="0" pivotButton="1"/>
    <xf numFmtId="0" fontId="0" fillId="0" borderId="0" xfId="0" applyAlignment="1">
      <alignment horizontal="left"/>
    </xf>
    <xf numFmtId="165" fontId="11" fillId="0" borderId="0" xfId="0" applyNumberFormat="1" applyFont="1"/>
    <xf numFmtId="0" fontId="0" fillId="0" borderId="0" xfId="0" applyAlignment="1">
      <alignment horizontal="left" indent="1"/>
    </xf>
    <xf numFmtId="0" fontId="11" fillId="0" borderId="0" xfId="0" applyFont="1"/>
    <xf numFmtId="0" fontId="0" fillId="3" borderId="0" xfId="0" applyFill="1" applyAlignment="1">
      <alignment horizontal="right"/>
    </xf>
    <xf numFmtId="0" fontId="0" fillId="0" borderId="5" xfId="0" applyBorder="1"/>
    <xf numFmtId="0" fontId="14" fillId="0" borderId="6" xfId="0" applyFont="1" applyBorder="1" applyAlignment="1">
      <alignment horizontal="centerContinuous"/>
    </xf>
    <xf numFmtId="2" fontId="0" fillId="0" borderId="0" xfId="0" applyNumberFormat="1"/>
    <xf numFmtId="0" fontId="15" fillId="0" borderId="6" xfId="0" applyFont="1" applyBorder="1" applyAlignment="1">
      <alignment horizontal="centerContinuous"/>
    </xf>
    <xf numFmtId="165" fontId="0" fillId="4" borderId="4" xfId="0" applyNumberFormat="1" applyFill="1" applyBorder="1"/>
    <xf numFmtId="165" fontId="0" fillId="4" borderId="3" xfId="0" applyNumberFormat="1" applyFill="1" applyBorder="1"/>
    <xf numFmtId="0" fontId="2" fillId="4" borderId="4" xfId="0" applyFont="1" applyFill="1" applyBorder="1"/>
    <xf numFmtId="0" fontId="2" fillId="4" borderId="4" xfId="0" applyFont="1" applyFill="1" applyBorder="1" applyAlignment="1">
      <alignment horizontal="right"/>
    </xf>
    <xf numFmtId="20" fontId="2" fillId="4" borderId="4" xfId="0" applyNumberFormat="1" applyFont="1" applyFill="1" applyBorder="1"/>
    <xf numFmtId="165" fontId="2" fillId="4" borderId="4" xfId="0" applyNumberFormat="1" applyFont="1" applyFill="1" applyBorder="1"/>
    <xf numFmtId="0" fontId="2" fillId="0" borderId="4" xfId="0" applyFont="1" applyBorder="1"/>
    <xf numFmtId="0" fontId="2" fillId="0" borderId="4" xfId="0" applyFont="1" applyBorder="1" applyAlignment="1">
      <alignment horizontal="right"/>
    </xf>
    <xf numFmtId="20" fontId="2" fillId="0" borderId="4" xfId="0" applyNumberFormat="1" applyFont="1" applyBorder="1"/>
    <xf numFmtId="165" fontId="2" fillId="0" borderId="4" xfId="0" applyNumberFormat="1" applyFont="1" applyBorder="1"/>
    <xf numFmtId="0" fontId="0" fillId="0" borderId="4" xfId="0" applyBorder="1" applyAlignment="1">
      <alignment horizontal="center"/>
    </xf>
    <xf numFmtId="0" fontId="0" fillId="0" borderId="8" xfId="0" applyBorder="1"/>
    <xf numFmtId="0" fontId="0" fillId="4" borderId="4" xfId="0" applyFill="1" applyBorder="1" applyAlignment="1">
      <alignment horizontal="center"/>
    </xf>
    <xf numFmtId="0" fontId="0" fillId="4" borderId="8" xfId="0" applyFill="1" applyBorder="1"/>
    <xf numFmtId="0" fontId="0" fillId="4" borderId="10" xfId="0" applyFill="1" applyBorder="1" applyAlignment="1">
      <alignment horizontal="center"/>
    </xf>
    <xf numFmtId="0" fontId="0" fillId="4" borderId="11" xfId="0" applyFill="1" applyBorder="1"/>
    <xf numFmtId="0" fontId="0" fillId="0" borderId="0" xfId="0" applyAlignment="1">
      <alignment horizontal="center"/>
    </xf>
    <xf numFmtId="0" fontId="0" fillId="0" borderId="7" xfId="0" applyBorder="1" applyAlignment="1">
      <alignment horizontal="right"/>
    </xf>
    <xf numFmtId="0" fontId="0" fillId="4" borderId="7" xfId="0" applyFill="1" applyBorder="1" applyAlignment="1">
      <alignment horizontal="right"/>
    </xf>
    <xf numFmtId="0" fontId="0" fillId="4" borderId="9" xfId="0" applyFill="1" applyBorder="1" applyAlignment="1">
      <alignment horizontal="right"/>
    </xf>
    <xf numFmtId="0" fontId="9" fillId="5" borderId="0" xfId="0" applyFont="1" applyFill="1" applyAlignment="1">
      <alignment horizontal="left"/>
    </xf>
    <xf numFmtId="20" fontId="0" fillId="4" borderId="1" xfId="0" applyNumberFormat="1" applyFill="1" applyBorder="1"/>
    <xf numFmtId="165" fontId="0" fillId="4" borderId="1" xfId="0" applyNumberFormat="1" applyFill="1" applyBorder="1"/>
    <xf numFmtId="165" fontId="0" fillId="4" borderId="2" xfId="0" applyNumberFormat="1" applyFill="1" applyBorder="1"/>
    <xf numFmtId="20" fontId="0" fillId="0" borderId="1" xfId="0" applyNumberFormat="1" applyBorder="1"/>
    <xf numFmtId="165" fontId="0" fillId="0" borderId="1" xfId="0" applyNumberFormat="1" applyBorder="1"/>
    <xf numFmtId="165" fontId="0" fillId="0" borderId="2" xfId="0" applyNumberFormat="1" applyBorder="1"/>
    <xf numFmtId="0" fontId="2" fillId="0" borderId="1" xfId="0" applyFont="1" applyBorder="1" applyAlignment="1">
      <alignment horizontal="right"/>
    </xf>
    <xf numFmtId="0" fontId="2" fillId="4" borderId="1" xfId="0" applyFont="1" applyFill="1" applyBorder="1"/>
    <xf numFmtId="0" fontId="2" fillId="4" borderId="1" xfId="0" applyFont="1" applyFill="1" applyBorder="1" applyAlignment="1">
      <alignment horizontal="right"/>
    </xf>
    <xf numFmtId="20" fontId="2" fillId="4" borderId="1" xfId="0" applyNumberFormat="1" applyFont="1" applyFill="1" applyBorder="1"/>
    <xf numFmtId="165" fontId="2" fillId="4" borderId="1" xfId="0" applyNumberFormat="1" applyFont="1" applyFill="1" applyBorder="1"/>
    <xf numFmtId="0" fontId="2" fillId="0" borderId="1" xfId="0" applyFont="1" applyBorder="1"/>
    <xf numFmtId="20" fontId="2" fillId="0" borderId="1" xfId="0" applyNumberFormat="1" applyFont="1" applyBorder="1"/>
    <xf numFmtId="165" fontId="2" fillId="0" borderId="1" xfId="0" applyNumberFormat="1" applyFont="1" applyBorder="1"/>
    <xf numFmtId="0" fontId="1" fillId="0" borderId="1" xfId="0" applyFont="1" applyBorder="1" applyAlignment="1">
      <alignment horizontal="right" vertical="center"/>
    </xf>
    <xf numFmtId="0" fontId="1" fillId="4" borderId="1" xfId="0" applyFont="1" applyFill="1" applyBorder="1" applyAlignment="1">
      <alignment horizontal="right" vertical="center"/>
    </xf>
    <xf numFmtId="14" fontId="0" fillId="4" borderId="1" xfId="0" applyNumberFormat="1" applyFill="1" applyBorder="1"/>
    <xf numFmtId="14" fontId="0" fillId="0" borderId="1" xfId="0" applyNumberFormat="1" applyBorder="1"/>
    <xf numFmtId="14" fontId="2" fillId="4" borderId="1" xfId="0" applyNumberFormat="1" applyFont="1" applyFill="1" applyBorder="1"/>
    <xf numFmtId="14" fontId="2" fillId="0" borderId="1" xfId="0" applyNumberFormat="1" applyFont="1" applyBorder="1"/>
    <xf numFmtId="14" fontId="12" fillId="5" borderId="0" xfId="0" applyNumberFormat="1" applyFont="1" applyFill="1"/>
    <xf numFmtId="0" fontId="12" fillId="5" borderId="0" xfId="0" applyFont="1" applyFill="1"/>
    <xf numFmtId="0" fontId="12" fillId="5" borderId="0" xfId="0" applyFont="1" applyFill="1" applyAlignment="1">
      <alignment horizontal="right"/>
    </xf>
    <xf numFmtId="165" fontId="12" fillId="5" borderId="0" xfId="0" applyNumberFormat="1" applyFont="1" applyFill="1"/>
    <xf numFmtId="0" fontId="12" fillId="5" borderId="0" xfId="0" applyFont="1" applyFill="1" applyAlignment="1">
      <alignment horizontal="left"/>
    </xf>
    <xf numFmtId="0" fontId="16" fillId="3" borderId="0" xfId="0" applyFont="1" applyFill="1"/>
    <xf numFmtId="0" fontId="17" fillId="2" borderId="0" xfId="0" applyFont="1" applyFill="1"/>
    <xf numFmtId="14" fontId="11" fillId="0" borderId="0" xfId="0" applyNumberFormat="1" applyFont="1" applyAlignment="1">
      <alignment horizontal="left" indent="1"/>
    </xf>
    <xf numFmtId="14" fontId="0" fillId="0" borderId="0" xfId="0" applyNumberFormat="1" applyAlignment="1">
      <alignment horizontal="left" indent="1"/>
    </xf>
    <xf numFmtId="0" fontId="9" fillId="5" borderId="1" xfId="0" applyFont="1" applyFill="1" applyBorder="1"/>
    <xf numFmtId="0" fontId="11" fillId="0" borderId="0" xfId="0" applyFont="1" applyAlignment="1">
      <alignment horizontal="left" indent="1"/>
    </xf>
    <xf numFmtId="14" fontId="0" fillId="4" borderId="1" xfId="0" applyNumberFormat="1" applyFill="1" applyBorder="1" applyAlignment="1">
      <alignment horizontal="left" indent="1"/>
    </xf>
    <xf numFmtId="14" fontId="0" fillId="0" borderId="1" xfId="0" applyNumberFormat="1" applyBorder="1" applyAlignment="1">
      <alignment horizontal="left" indent="1"/>
    </xf>
    <xf numFmtId="14" fontId="0" fillId="4" borderId="4" xfId="0" applyNumberFormat="1" applyFill="1" applyBorder="1" applyAlignment="1">
      <alignment horizontal="left" indent="1"/>
    </xf>
    <xf numFmtId="165" fontId="0" fillId="4" borderId="0" xfId="0" applyNumberFormat="1" applyFill="1"/>
    <xf numFmtId="16" fontId="11" fillId="0" borderId="0" xfId="0" applyNumberFormat="1" applyFont="1" applyAlignment="1">
      <alignment horizontal="left" indent="1"/>
    </xf>
    <xf numFmtId="9" fontId="0" fillId="0" borderId="0" xfId="1" applyFont="1"/>
    <xf numFmtId="0" fontId="0" fillId="6" borderId="0" xfId="0" applyFill="1"/>
    <xf numFmtId="0" fontId="0" fillId="7" borderId="0" xfId="0" applyFill="1"/>
    <xf numFmtId="14" fontId="17" fillId="2" borderId="0" xfId="0" applyNumberFormat="1" applyFont="1" applyFill="1"/>
    <xf numFmtId="0" fontId="16" fillId="3" borderId="0" xfId="0" applyFont="1" applyFill="1" applyAlignment="1">
      <alignment horizontal="center" vertical="center"/>
    </xf>
    <xf numFmtId="164" fontId="17" fillId="2" borderId="0" xfId="0" applyNumberFormat="1" applyFont="1" applyFill="1" applyAlignment="1">
      <alignment vertical="center"/>
    </xf>
    <xf numFmtId="0" fontId="13" fillId="0" borderId="0" xfId="0" applyFont="1"/>
    <xf numFmtId="0" fontId="0" fillId="4" borderId="4" xfId="0" applyFill="1" applyBorder="1"/>
    <xf numFmtId="0" fontId="0" fillId="0" borderId="4" xfId="0" applyBorder="1"/>
    <xf numFmtId="0" fontId="0" fillId="4" borderId="4" xfId="0" applyFill="1" applyBorder="1" applyAlignment="1">
      <alignment horizontal="right"/>
    </xf>
    <xf numFmtId="20" fontId="0" fillId="4" borderId="4" xfId="0" applyNumberFormat="1" applyFill="1" applyBorder="1"/>
    <xf numFmtId="0" fontId="0" fillId="0" borderId="4" xfId="0" applyBorder="1" applyAlignment="1">
      <alignment horizontal="right"/>
    </xf>
    <xf numFmtId="20" fontId="0" fillId="0" borderId="4" xfId="0" applyNumberFormat="1" applyBorder="1"/>
    <xf numFmtId="165" fontId="0" fillId="0" borderId="4" xfId="0" applyNumberFormat="1" applyBorder="1"/>
    <xf numFmtId="165" fontId="0" fillId="4" borderId="4" xfId="0" applyNumberFormat="1" applyFill="1" applyBorder="1" applyAlignment="1">
      <alignment horizontal="right"/>
    </xf>
    <xf numFmtId="165" fontId="0" fillId="0" borderId="4" xfId="0" applyNumberFormat="1" applyBorder="1" applyAlignment="1">
      <alignment horizontal="right"/>
    </xf>
    <xf numFmtId="165" fontId="2" fillId="4" borderId="4" xfId="0" applyNumberFormat="1" applyFont="1" applyFill="1" applyBorder="1" applyAlignment="1">
      <alignment horizontal="right"/>
    </xf>
    <xf numFmtId="165" fontId="2" fillId="0" borderId="4" xfId="0" applyNumberFormat="1" applyFont="1" applyBorder="1" applyAlignment="1">
      <alignment horizontal="right"/>
    </xf>
    <xf numFmtId="0" fontId="9" fillId="6" borderId="0" xfId="0" applyFont="1" applyFill="1" applyAlignment="1">
      <alignment horizontal="center"/>
    </xf>
    <xf numFmtId="165" fontId="9" fillId="5" borderId="2" xfId="0" applyNumberFormat="1" applyFont="1" applyFill="1" applyBorder="1"/>
    <xf numFmtId="0" fontId="18" fillId="3" borderId="0" xfId="0" applyFont="1" applyFill="1" applyAlignment="1">
      <alignment horizontal="center" vertical="center"/>
    </xf>
    <xf numFmtId="164" fontId="19" fillId="2" borderId="0" xfId="0" applyNumberFormat="1" applyFont="1" applyFill="1" applyAlignment="1">
      <alignment horizontal="center" vertical="center"/>
    </xf>
    <xf numFmtId="14" fontId="0" fillId="4" borderId="4" xfId="0" applyNumberFormat="1" applyFill="1" applyBorder="1"/>
    <xf numFmtId="14" fontId="0" fillId="0" borderId="4" xfId="0" applyNumberFormat="1" applyBorder="1"/>
    <xf numFmtId="14" fontId="12" fillId="5" borderId="12" xfId="0" applyNumberFormat="1" applyFont="1" applyFill="1" applyBorder="1"/>
    <xf numFmtId="0" fontId="12" fillId="5" borderId="12" xfId="0" applyFont="1" applyFill="1" applyBorder="1"/>
    <xf numFmtId="0" fontId="12" fillId="5" borderId="12" xfId="0" applyFont="1" applyFill="1" applyBorder="1" applyAlignment="1">
      <alignment horizontal="left"/>
    </xf>
    <xf numFmtId="165" fontId="12" fillId="5" borderId="12" xfId="0" applyNumberFormat="1" applyFont="1" applyFill="1" applyBorder="1"/>
    <xf numFmtId="165" fontId="2" fillId="0" borderId="1" xfId="0" applyNumberFormat="1" applyFont="1" applyBorder="1" applyAlignment="1">
      <alignment horizontal="right"/>
    </xf>
    <xf numFmtId="0" fontId="11" fillId="0" borderId="0" xfId="0" applyFont="1" applyAlignment="1">
      <alignment horizontal="center"/>
    </xf>
    <xf numFmtId="0" fontId="20" fillId="0" borderId="0" xfId="0" applyFont="1" applyAlignment="1">
      <alignment horizontal="center"/>
    </xf>
    <xf numFmtId="0" fontId="0" fillId="0" borderId="0" xfId="0" applyNumberFormat="1"/>
  </cellXfs>
  <cellStyles count="2">
    <cellStyle name="Normal" xfId="0" builtinId="0"/>
    <cellStyle name="Percent" xfId="1" builtinId="5"/>
  </cellStyles>
  <dxfs count="55">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m/d/yyyy"/>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165" formatCode="[h]:mm"/>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16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2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2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numFmt numFmtId="19" formatCode="m/d/yyyy"/>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numFmt numFmtId="19" formatCode="m/d/yyyy"/>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border>
    </dxf>
    <dxf>
      <border outline="0">
        <left style="thin">
          <color rgb="FF44B3E1"/>
        </left>
        <right style="thin">
          <color rgb="FF44B3E1"/>
        </right>
        <top style="thin">
          <color rgb="FF44B3E1"/>
        </top>
        <bottom style="thin">
          <color rgb="FF44B3E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left" vertical="bottom" textRotation="0" wrapText="0" indent="0" justifyLastLine="0" shrinkToFit="0" readingOrder="0"/>
    </dxf>
    <dxf>
      <numFmt numFmtId="165" formatCode="[h]:mm"/>
    </dxf>
    <dxf>
      <font>
        <b val="0"/>
        <i val="0"/>
        <strike val="0"/>
        <condense val="0"/>
        <extend val="0"/>
        <outline val="0"/>
        <shadow val="0"/>
        <u val="none"/>
        <vertAlign val="baseline"/>
        <sz val="11"/>
        <color theme="1"/>
        <name val="Aptos Narrow"/>
        <family val="2"/>
        <scheme val="minor"/>
      </font>
      <numFmt numFmtId="19" formatCode="m/d/yyyy"/>
      <alignment horizontal="left" vertical="bottom" textRotation="0" wrapText="0" indent="1" justifyLastLine="0" shrinkToFit="0" readingOrder="0"/>
      <border diagonalUp="0" diagonalDown="0">
        <left/>
        <right/>
        <top style="thin">
          <color theme="4" tint="0.39997558519241921"/>
        </top>
        <bottom/>
        <vertical/>
        <horizontal/>
      </border>
    </dxf>
    <dxf>
      <border outline="0">
        <left style="thin">
          <color theme="4" tint="0.39997558519241921"/>
        </left>
      </border>
    </dxf>
    <dxf>
      <numFmt numFmtId="165" formatCode="[h]:mm"/>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m/d/yyyy"/>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On-Time</a:t>
            </a:r>
            <a:r>
              <a:rPr lang="en-US" baseline="0"/>
              <a: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Flights'!$B$2</c:f>
              <c:strCache>
                <c:ptCount val="1"/>
                <c:pt idx="0">
                  <c:v>Scheduled Serivce Flights</c:v>
                </c:pt>
              </c:strCache>
            </c:strRef>
          </c:tx>
          <c:spPr>
            <a:solidFill>
              <a:schemeClr val="accent1">
                <a:lumMod val="60000"/>
                <a:lumOff val="40000"/>
              </a:schemeClr>
            </a:solidFill>
            <a:ln>
              <a:noFill/>
            </a:ln>
            <a:effectLst/>
          </c:spPr>
          <c:invertIfNegative val="0"/>
          <c:cat>
            <c:numRef>
              <c:f>'Total Flights'!$A$3:$A$63</c:f>
              <c:numCache>
                <c:formatCode>m/d/yyyy</c:formatCode>
                <c:ptCount val="61"/>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numCache>
            </c:numRef>
          </c:cat>
          <c:val>
            <c:numRef>
              <c:f>'Total Flights'!$B$3:$B$63</c:f>
              <c:numCache>
                <c:formatCode>General</c:formatCode>
                <c:ptCount val="61"/>
                <c:pt idx="0">
                  <c:v>56</c:v>
                </c:pt>
                <c:pt idx="1">
                  <c:v>56</c:v>
                </c:pt>
                <c:pt idx="2">
                  <c:v>41</c:v>
                </c:pt>
                <c:pt idx="3">
                  <c:v>50</c:v>
                </c:pt>
                <c:pt idx="4">
                  <c:v>53</c:v>
                </c:pt>
                <c:pt idx="5">
                  <c:v>16</c:v>
                </c:pt>
                <c:pt idx="6">
                  <c:v>30</c:v>
                </c:pt>
                <c:pt idx="7">
                  <c:v>49</c:v>
                </c:pt>
                <c:pt idx="8">
                  <c:v>48</c:v>
                </c:pt>
                <c:pt idx="9">
                  <c:v>35</c:v>
                </c:pt>
                <c:pt idx="10">
                  <c:v>58</c:v>
                </c:pt>
                <c:pt idx="11">
                  <c:v>46</c:v>
                </c:pt>
                <c:pt idx="12">
                  <c:v>15</c:v>
                </c:pt>
                <c:pt idx="13">
                  <c:v>28</c:v>
                </c:pt>
                <c:pt idx="14">
                  <c:v>51</c:v>
                </c:pt>
                <c:pt idx="15">
                  <c:v>43</c:v>
                </c:pt>
                <c:pt idx="16">
                  <c:v>32</c:v>
                </c:pt>
                <c:pt idx="17">
                  <c:v>54</c:v>
                </c:pt>
                <c:pt idx="18">
                  <c:v>39</c:v>
                </c:pt>
                <c:pt idx="19">
                  <c:v>12</c:v>
                </c:pt>
                <c:pt idx="20">
                  <c:v>26</c:v>
                </c:pt>
                <c:pt idx="21">
                  <c:v>51</c:v>
                </c:pt>
                <c:pt idx="22">
                  <c:v>46</c:v>
                </c:pt>
                <c:pt idx="23">
                  <c:v>30</c:v>
                </c:pt>
                <c:pt idx="24">
                  <c:v>50</c:v>
                </c:pt>
                <c:pt idx="25">
                  <c:v>40</c:v>
                </c:pt>
                <c:pt idx="26">
                  <c:v>12</c:v>
                </c:pt>
                <c:pt idx="27">
                  <c:v>21</c:v>
                </c:pt>
                <c:pt idx="28">
                  <c:v>48</c:v>
                </c:pt>
                <c:pt idx="29">
                  <c:v>43</c:v>
                </c:pt>
                <c:pt idx="30">
                  <c:v>17</c:v>
                </c:pt>
                <c:pt idx="31">
                  <c:v>33</c:v>
                </c:pt>
                <c:pt idx="32">
                  <c:v>60</c:v>
                </c:pt>
                <c:pt idx="33">
                  <c:v>17</c:v>
                </c:pt>
                <c:pt idx="34">
                  <c:v>10</c:v>
                </c:pt>
                <c:pt idx="35">
                  <c:v>33</c:v>
                </c:pt>
                <c:pt idx="36">
                  <c:v>28</c:v>
                </c:pt>
                <c:pt idx="37">
                  <c:v>10</c:v>
                </c:pt>
                <c:pt idx="38">
                  <c:v>27</c:v>
                </c:pt>
                <c:pt idx="39">
                  <c:v>20</c:v>
                </c:pt>
                <c:pt idx="40">
                  <c:v>7</c:v>
                </c:pt>
                <c:pt idx="41">
                  <c:v>8</c:v>
                </c:pt>
                <c:pt idx="42">
                  <c:v>36</c:v>
                </c:pt>
                <c:pt idx="43">
                  <c:v>31</c:v>
                </c:pt>
                <c:pt idx="44">
                  <c:v>10</c:v>
                </c:pt>
                <c:pt idx="45">
                  <c:v>26</c:v>
                </c:pt>
                <c:pt idx="46">
                  <c:v>18</c:v>
                </c:pt>
                <c:pt idx="47">
                  <c:v>13</c:v>
                </c:pt>
                <c:pt idx="48">
                  <c:v>13</c:v>
                </c:pt>
                <c:pt idx="49">
                  <c:v>35</c:v>
                </c:pt>
                <c:pt idx="50">
                  <c:v>31</c:v>
                </c:pt>
                <c:pt idx="51">
                  <c:v>12</c:v>
                </c:pt>
                <c:pt idx="52">
                  <c:v>33</c:v>
                </c:pt>
                <c:pt idx="53">
                  <c:v>21</c:v>
                </c:pt>
                <c:pt idx="54">
                  <c:v>4</c:v>
                </c:pt>
                <c:pt idx="55">
                  <c:v>13</c:v>
                </c:pt>
                <c:pt idx="56">
                  <c:v>44</c:v>
                </c:pt>
                <c:pt idx="57">
                  <c:v>31</c:v>
                </c:pt>
                <c:pt idx="58">
                  <c:v>14</c:v>
                </c:pt>
                <c:pt idx="59">
                  <c:v>38</c:v>
                </c:pt>
                <c:pt idx="60">
                  <c:v>25</c:v>
                </c:pt>
              </c:numCache>
            </c:numRef>
          </c:val>
          <c:extLst>
            <c:ext xmlns:c16="http://schemas.microsoft.com/office/drawing/2014/chart" uri="{C3380CC4-5D6E-409C-BE32-E72D297353CC}">
              <c16:uniqueId val="{00000000-0E5A-4F27-846B-76C470CB7AFB}"/>
            </c:ext>
          </c:extLst>
        </c:ser>
        <c:ser>
          <c:idx val="1"/>
          <c:order val="1"/>
          <c:tx>
            <c:strRef>
              <c:f>'Total Flights'!$C$2</c:f>
              <c:strCache>
                <c:ptCount val="1"/>
                <c:pt idx="0">
                  <c:v>Delayed Flights</c:v>
                </c:pt>
              </c:strCache>
            </c:strRef>
          </c:tx>
          <c:spPr>
            <a:solidFill>
              <a:schemeClr val="accent2">
                <a:lumMod val="60000"/>
                <a:lumOff val="40000"/>
              </a:schemeClr>
            </a:solidFill>
            <a:ln>
              <a:noFill/>
            </a:ln>
            <a:effectLst/>
          </c:spPr>
          <c:invertIfNegative val="0"/>
          <c:cat>
            <c:numRef>
              <c:f>'Total Flights'!$A$3:$A$63</c:f>
              <c:numCache>
                <c:formatCode>m/d/yyyy</c:formatCode>
                <c:ptCount val="61"/>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numCache>
            </c:numRef>
          </c:cat>
          <c:val>
            <c:numRef>
              <c:f>'Total Flights'!$C$3:$C$63</c:f>
              <c:numCache>
                <c:formatCode>General</c:formatCode>
                <c:ptCount val="61"/>
                <c:pt idx="0">
                  <c:v>29</c:v>
                </c:pt>
                <c:pt idx="1">
                  <c:v>31</c:v>
                </c:pt>
                <c:pt idx="2">
                  <c:v>14</c:v>
                </c:pt>
                <c:pt idx="3">
                  <c:v>22</c:v>
                </c:pt>
                <c:pt idx="4">
                  <c:v>39</c:v>
                </c:pt>
                <c:pt idx="5">
                  <c:v>2</c:v>
                </c:pt>
                <c:pt idx="6">
                  <c:v>2</c:v>
                </c:pt>
                <c:pt idx="7">
                  <c:v>26</c:v>
                </c:pt>
                <c:pt idx="8">
                  <c:v>18</c:v>
                </c:pt>
                <c:pt idx="9">
                  <c:v>10</c:v>
                </c:pt>
                <c:pt idx="10">
                  <c:v>22</c:v>
                </c:pt>
                <c:pt idx="11">
                  <c:v>4</c:v>
                </c:pt>
                <c:pt idx="12">
                  <c:v>2</c:v>
                </c:pt>
                <c:pt idx="13">
                  <c:v>6</c:v>
                </c:pt>
                <c:pt idx="14">
                  <c:v>22</c:v>
                </c:pt>
                <c:pt idx="15">
                  <c:v>19</c:v>
                </c:pt>
                <c:pt idx="16">
                  <c:v>7</c:v>
                </c:pt>
                <c:pt idx="17">
                  <c:v>11</c:v>
                </c:pt>
                <c:pt idx="18">
                  <c:v>14</c:v>
                </c:pt>
                <c:pt idx="19">
                  <c:v>1</c:v>
                </c:pt>
                <c:pt idx="20">
                  <c:v>3</c:v>
                </c:pt>
                <c:pt idx="21">
                  <c:v>19</c:v>
                </c:pt>
                <c:pt idx="22">
                  <c:v>11</c:v>
                </c:pt>
                <c:pt idx="23">
                  <c:v>4</c:v>
                </c:pt>
                <c:pt idx="24">
                  <c:v>18</c:v>
                </c:pt>
                <c:pt idx="25">
                  <c:v>11</c:v>
                </c:pt>
                <c:pt idx="26">
                  <c:v>5</c:v>
                </c:pt>
                <c:pt idx="27">
                  <c:v>4</c:v>
                </c:pt>
                <c:pt idx="28">
                  <c:v>19</c:v>
                </c:pt>
                <c:pt idx="29">
                  <c:v>12</c:v>
                </c:pt>
                <c:pt idx="30">
                  <c:v>3</c:v>
                </c:pt>
                <c:pt idx="31">
                  <c:v>12</c:v>
                </c:pt>
                <c:pt idx="32">
                  <c:v>14</c:v>
                </c:pt>
                <c:pt idx="33">
                  <c:v>1</c:v>
                </c:pt>
                <c:pt idx="34">
                  <c:v>1</c:v>
                </c:pt>
                <c:pt idx="35">
                  <c:v>4</c:v>
                </c:pt>
                <c:pt idx="36">
                  <c:v>3</c:v>
                </c:pt>
                <c:pt idx="37">
                  <c:v>1</c:v>
                </c:pt>
                <c:pt idx="38">
                  <c:v>8</c:v>
                </c:pt>
                <c:pt idx="39">
                  <c:v>6</c:v>
                </c:pt>
                <c:pt idx="40">
                  <c:v>0</c:v>
                </c:pt>
                <c:pt idx="41">
                  <c:v>1</c:v>
                </c:pt>
                <c:pt idx="42">
                  <c:v>7</c:v>
                </c:pt>
                <c:pt idx="43">
                  <c:v>5</c:v>
                </c:pt>
                <c:pt idx="44">
                  <c:v>1</c:v>
                </c:pt>
                <c:pt idx="45">
                  <c:v>10</c:v>
                </c:pt>
                <c:pt idx="46">
                  <c:v>0</c:v>
                </c:pt>
                <c:pt idx="47">
                  <c:v>1</c:v>
                </c:pt>
                <c:pt idx="48">
                  <c:v>2</c:v>
                </c:pt>
                <c:pt idx="49">
                  <c:v>11</c:v>
                </c:pt>
                <c:pt idx="50">
                  <c:v>8</c:v>
                </c:pt>
                <c:pt idx="51">
                  <c:v>1</c:v>
                </c:pt>
                <c:pt idx="52">
                  <c:v>15</c:v>
                </c:pt>
                <c:pt idx="53">
                  <c:v>4</c:v>
                </c:pt>
                <c:pt idx="54">
                  <c:v>0</c:v>
                </c:pt>
                <c:pt idx="55">
                  <c:v>0</c:v>
                </c:pt>
                <c:pt idx="56">
                  <c:v>11</c:v>
                </c:pt>
                <c:pt idx="57">
                  <c:v>9</c:v>
                </c:pt>
                <c:pt idx="58">
                  <c:v>2</c:v>
                </c:pt>
                <c:pt idx="59">
                  <c:v>15</c:v>
                </c:pt>
                <c:pt idx="60">
                  <c:v>9</c:v>
                </c:pt>
              </c:numCache>
            </c:numRef>
          </c:val>
          <c:extLst>
            <c:ext xmlns:c16="http://schemas.microsoft.com/office/drawing/2014/chart" uri="{C3380CC4-5D6E-409C-BE32-E72D297353CC}">
              <c16:uniqueId val="{00000001-0E5A-4F27-846B-76C470CB7AFB}"/>
            </c:ext>
          </c:extLst>
        </c:ser>
        <c:dLbls>
          <c:showLegendKey val="0"/>
          <c:showVal val="0"/>
          <c:showCatName val="0"/>
          <c:showSerName val="0"/>
          <c:showPercent val="0"/>
          <c:showBubbleSize val="0"/>
        </c:dLbls>
        <c:gapWidth val="219"/>
        <c:axId val="243671840"/>
        <c:axId val="243674240"/>
      </c:barChart>
      <c:lineChart>
        <c:grouping val="standard"/>
        <c:varyColors val="0"/>
        <c:ser>
          <c:idx val="2"/>
          <c:order val="2"/>
          <c:tx>
            <c:strRef>
              <c:f>'Total Flights'!$D$2</c:f>
              <c:strCache>
                <c:ptCount val="1"/>
                <c:pt idx="0">
                  <c:v>On-Time Performance (OTP)</c:v>
                </c:pt>
              </c:strCache>
            </c:strRef>
          </c:tx>
          <c:spPr>
            <a:ln w="28575" cap="rnd">
              <a:solidFill>
                <a:schemeClr val="accent6">
                  <a:lumMod val="60000"/>
                  <a:lumOff val="40000"/>
                </a:schemeClr>
              </a:solidFill>
              <a:round/>
            </a:ln>
            <a:effectLst/>
          </c:spPr>
          <c:marker>
            <c:symbol val="none"/>
          </c:marker>
          <c:cat>
            <c:numRef>
              <c:f>'Total Flights'!$A$3:$A$63</c:f>
              <c:numCache>
                <c:formatCode>m/d/yyyy</c:formatCode>
                <c:ptCount val="61"/>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numCache>
            </c:numRef>
          </c:cat>
          <c:val>
            <c:numRef>
              <c:f>'Total Flights'!$D$3:$D$63</c:f>
              <c:numCache>
                <c:formatCode>0%</c:formatCode>
                <c:ptCount val="61"/>
                <c:pt idx="0">
                  <c:v>0.48214285714285715</c:v>
                </c:pt>
                <c:pt idx="1">
                  <c:v>0.44642857142857145</c:v>
                </c:pt>
                <c:pt idx="2">
                  <c:v>0.65853658536585369</c:v>
                </c:pt>
                <c:pt idx="3">
                  <c:v>0.56000000000000005</c:v>
                </c:pt>
                <c:pt idx="4">
                  <c:v>0.26415094339622641</c:v>
                </c:pt>
                <c:pt idx="5">
                  <c:v>0.875</c:v>
                </c:pt>
                <c:pt idx="6">
                  <c:v>0.93333333333333335</c:v>
                </c:pt>
                <c:pt idx="7">
                  <c:v>0.46938775510204084</c:v>
                </c:pt>
                <c:pt idx="8">
                  <c:v>0.625</c:v>
                </c:pt>
                <c:pt idx="9">
                  <c:v>0.7142857142857143</c:v>
                </c:pt>
                <c:pt idx="10">
                  <c:v>0.62068965517241381</c:v>
                </c:pt>
                <c:pt idx="11">
                  <c:v>0.91304347826086951</c:v>
                </c:pt>
                <c:pt idx="12">
                  <c:v>0.8666666666666667</c:v>
                </c:pt>
                <c:pt idx="13">
                  <c:v>0.7857142857142857</c:v>
                </c:pt>
                <c:pt idx="14">
                  <c:v>0.56862745098039214</c:v>
                </c:pt>
                <c:pt idx="15">
                  <c:v>0.55813953488372092</c:v>
                </c:pt>
                <c:pt idx="16">
                  <c:v>0.78125</c:v>
                </c:pt>
                <c:pt idx="17">
                  <c:v>0.79629629629629628</c:v>
                </c:pt>
                <c:pt idx="18">
                  <c:v>0.64102564102564108</c:v>
                </c:pt>
                <c:pt idx="19">
                  <c:v>0.91666666666666663</c:v>
                </c:pt>
                <c:pt idx="20">
                  <c:v>0.88461538461538458</c:v>
                </c:pt>
                <c:pt idx="21">
                  <c:v>0.62745098039215685</c:v>
                </c:pt>
                <c:pt idx="22">
                  <c:v>0.76086956521739135</c:v>
                </c:pt>
                <c:pt idx="23">
                  <c:v>0.8666666666666667</c:v>
                </c:pt>
                <c:pt idx="24">
                  <c:v>0.64</c:v>
                </c:pt>
                <c:pt idx="25">
                  <c:v>0.72499999999999998</c:v>
                </c:pt>
                <c:pt idx="26">
                  <c:v>0.58333333333333337</c:v>
                </c:pt>
                <c:pt idx="27">
                  <c:v>0.80952380952380953</c:v>
                </c:pt>
                <c:pt idx="28">
                  <c:v>0.60416666666666663</c:v>
                </c:pt>
                <c:pt idx="29">
                  <c:v>0.72093023255813948</c:v>
                </c:pt>
                <c:pt idx="30">
                  <c:v>0.82352941176470584</c:v>
                </c:pt>
                <c:pt idx="31">
                  <c:v>0.63636363636363635</c:v>
                </c:pt>
                <c:pt idx="32">
                  <c:v>0.76666666666666672</c:v>
                </c:pt>
                <c:pt idx="33">
                  <c:v>0.94117647058823528</c:v>
                </c:pt>
                <c:pt idx="34">
                  <c:v>0.9</c:v>
                </c:pt>
                <c:pt idx="35">
                  <c:v>0.87878787878787878</c:v>
                </c:pt>
                <c:pt idx="36">
                  <c:v>0.8928571428571429</c:v>
                </c:pt>
                <c:pt idx="37">
                  <c:v>0.9</c:v>
                </c:pt>
                <c:pt idx="38">
                  <c:v>0.70370370370370372</c:v>
                </c:pt>
                <c:pt idx="39">
                  <c:v>0.7</c:v>
                </c:pt>
                <c:pt idx="40">
                  <c:v>1</c:v>
                </c:pt>
                <c:pt idx="41">
                  <c:v>0.875</c:v>
                </c:pt>
                <c:pt idx="42">
                  <c:v>0.80555555555555558</c:v>
                </c:pt>
                <c:pt idx="43">
                  <c:v>0.83870967741935487</c:v>
                </c:pt>
                <c:pt idx="44">
                  <c:v>0.9</c:v>
                </c:pt>
                <c:pt idx="45">
                  <c:v>0.61538461538461542</c:v>
                </c:pt>
                <c:pt idx="46">
                  <c:v>1</c:v>
                </c:pt>
                <c:pt idx="47">
                  <c:v>0.92307692307692313</c:v>
                </c:pt>
                <c:pt idx="48">
                  <c:v>0.84615384615384615</c:v>
                </c:pt>
                <c:pt idx="49">
                  <c:v>0.68571428571428572</c:v>
                </c:pt>
                <c:pt idx="50">
                  <c:v>0.74193548387096775</c:v>
                </c:pt>
                <c:pt idx="51">
                  <c:v>0.91666666666666663</c:v>
                </c:pt>
                <c:pt idx="52">
                  <c:v>0.54545454545454541</c:v>
                </c:pt>
                <c:pt idx="53">
                  <c:v>0.80952380952380953</c:v>
                </c:pt>
                <c:pt idx="54">
                  <c:v>1</c:v>
                </c:pt>
                <c:pt idx="55">
                  <c:v>1</c:v>
                </c:pt>
                <c:pt idx="56">
                  <c:v>0.75</c:v>
                </c:pt>
                <c:pt idx="57">
                  <c:v>0.70967741935483875</c:v>
                </c:pt>
                <c:pt idx="58">
                  <c:v>0.8571428571428571</c:v>
                </c:pt>
                <c:pt idx="59">
                  <c:v>0.60526315789473684</c:v>
                </c:pt>
                <c:pt idx="60">
                  <c:v>0.64</c:v>
                </c:pt>
              </c:numCache>
            </c:numRef>
          </c:val>
          <c:smooth val="0"/>
          <c:extLst>
            <c:ext xmlns:c16="http://schemas.microsoft.com/office/drawing/2014/chart" uri="{C3380CC4-5D6E-409C-BE32-E72D297353CC}">
              <c16:uniqueId val="{00000002-0E5A-4F27-846B-76C470CB7AFB}"/>
            </c:ext>
          </c:extLst>
        </c:ser>
        <c:dLbls>
          <c:showLegendKey val="0"/>
          <c:showVal val="0"/>
          <c:showCatName val="0"/>
          <c:showSerName val="0"/>
          <c:showPercent val="0"/>
          <c:showBubbleSize val="0"/>
        </c:dLbls>
        <c:marker val="1"/>
        <c:smooth val="0"/>
        <c:axId val="670352752"/>
        <c:axId val="670326832"/>
      </c:lineChart>
      <c:dateAx>
        <c:axId val="670352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6832"/>
        <c:crosses val="autoZero"/>
        <c:auto val="1"/>
        <c:lblOffset val="100"/>
        <c:baseTimeUnit val="days"/>
      </c:dateAx>
      <c:valAx>
        <c:axId val="670326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52752"/>
        <c:crosses val="autoZero"/>
        <c:crossBetween val="between"/>
      </c:valAx>
      <c:valAx>
        <c:axId val="2436742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71840"/>
        <c:crosses val="max"/>
        <c:crossBetween val="between"/>
      </c:valAx>
      <c:dateAx>
        <c:axId val="243671840"/>
        <c:scaling>
          <c:orientation val="minMax"/>
        </c:scaling>
        <c:delete val="1"/>
        <c:axPos val="b"/>
        <c:numFmt formatCode="m/d/yyyy" sourceLinked="1"/>
        <c:majorTickMark val="out"/>
        <c:minorTickMark val="none"/>
        <c:tickLblPos val="nextTo"/>
        <c:crossAx val="243674240"/>
        <c:crosses val="autoZero"/>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Moving Average/Forecast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1"/>
          <c:order val="1"/>
          <c:tx>
            <c:strRef>
              <c:f>Tables!$O$90</c:f>
              <c:strCache>
                <c:ptCount val="1"/>
                <c:pt idx="0">
                  <c:v>Sum of Delay total time </c:v>
                </c:pt>
              </c:strCache>
            </c:strRef>
          </c:tx>
          <c:spPr>
            <a:ln w="31750" cap="rnd">
              <a:solidFill>
                <a:schemeClr val="accent2"/>
              </a:solidFill>
              <a:round/>
            </a:ln>
            <a:effectLst/>
          </c:spPr>
          <c:marker>
            <c:symbol val="none"/>
          </c:marker>
          <c:cat>
            <c:numRef>
              <c:f>Tables!$N$91:$N$178</c:f>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f>Tables!$O$91:$O$178</c:f>
              <c:numCache>
                <c:formatCode>[h]:mm</c:formatCode>
                <c:ptCount val="88"/>
                <c:pt idx="0">
                  <c:v>0.74236111111111103</c:v>
                </c:pt>
                <c:pt idx="1">
                  <c:v>1.0229166666666665</c:v>
                </c:pt>
                <c:pt idx="2">
                  <c:v>0.19166666666666665</c:v>
                </c:pt>
                <c:pt idx="3">
                  <c:v>0.7402777777777777</c:v>
                </c:pt>
                <c:pt idx="4">
                  <c:v>0.62361111111111101</c:v>
                </c:pt>
                <c:pt idx="5">
                  <c:v>9.7222222222222206E-3</c:v>
                </c:pt>
                <c:pt idx="6">
                  <c:v>1.5277777777777779E-2</c:v>
                </c:pt>
                <c:pt idx="7">
                  <c:v>0.74930555555555556</c:v>
                </c:pt>
                <c:pt idx="8">
                  <c:v>0.27152777777777776</c:v>
                </c:pt>
                <c:pt idx="9">
                  <c:v>0.27152777777777776</c:v>
                </c:pt>
                <c:pt idx="10">
                  <c:v>0.22291666666666668</c:v>
                </c:pt>
                <c:pt idx="11">
                  <c:v>4.6527777777777779E-2</c:v>
                </c:pt>
                <c:pt idx="12">
                  <c:v>5.4166666666666669E-2</c:v>
                </c:pt>
                <c:pt idx="13">
                  <c:v>0.13749999999999998</c:v>
                </c:pt>
                <c:pt idx="14">
                  <c:v>0.69791666666666652</c:v>
                </c:pt>
                <c:pt idx="15">
                  <c:v>0.27708333333333329</c:v>
                </c:pt>
                <c:pt idx="16">
                  <c:v>5.2083333333333329E-2</c:v>
                </c:pt>
                <c:pt idx="17">
                  <c:v>9.0972222222222218E-2</c:v>
                </c:pt>
                <c:pt idx="18">
                  <c:v>0.18611111111111112</c:v>
                </c:pt>
                <c:pt idx="19">
                  <c:v>4.8611111111111112E-3</c:v>
                </c:pt>
                <c:pt idx="20">
                  <c:v>1.7361111111111112E-2</c:v>
                </c:pt>
                <c:pt idx="21">
                  <c:v>0.23541666666666666</c:v>
                </c:pt>
                <c:pt idx="22">
                  <c:v>9.5138888888888884E-2</c:v>
                </c:pt>
                <c:pt idx="23">
                  <c:v>8.4027777777777785E-2</c:v>
                </c:pt>
                <c:pt idx="24">
                  <c:v>0.14861111111111111</c:v>
                </c:pt>
                <c:pt idx="25">
                  <c:v>0.44930555555555551</c:v>
                </c:pt>
                <c:pt idx="26">
                  <c:v>3.888888888888889E-2</c:v>
                </c:pt>
                <c:pt idx="27">
                  <c:v>4.4444444444444446E-2</c:v>
                </c:pt>
                <c:pt idx="28">
                  <c:v>0.26944444444444443</c:v>
                </c:pt>
                <c:pt idx="29">
                  <c:v>0.12361111111111112</c:v>
                </c:pt>
                <c:pt idx="30">
                  <c:v>7.7777777777777779E-2</c:v>
                </c:pt>
                <c:pt idx="31">
                  <c:v>0.18611111111111106</c:v>
                </c:pt>
                <c:pt idx="32">
                  <c:v>0.17777777777777778</c:v>
                </c:pt>
                <c:pt idx="33">
                  <c:v>2.0833333333333333E-3</c:v>
                </c:pt>
                <c:pt idx="34">
                  <c:v>1.3888888888888889E-3</c:v>
                </c:pt>
                <c:pt idx="35">
                  <c:v>0.14166666666666664</c:v>
                </c:pt>
                <c:pt idx="36">
                  <c:v>3.9583333333333331E-2</c:v>
                </c:pt>
                <c:pt idx="37">
                  <c:v>6.2500000000000003E-3</c:v>
                </c:pt>
                <c:pt idx="38">
                  <c:v>6.5277777777777768E-2</c:v>
                </c:pt>
                <c:pt idx="39">
                  <c:v>6.1111111111111116E-2</c:v>
                </c:pt>
                <c:pt idx="40">
                  <c:v>9.0277777777777769E-3</c:v>
                </c:pt>
                <c:pt idx="41">
                  <c:v>0.4465277777777778</c:v>
                </c:pt>
                <c:pt idx="42">
                  <c:v>6.5277777777777768E-2</c:v>
                </c:pt>
                <c:pt idx="43">
                  <c:v>9.0277777777777769E-3</c:v>
                </c:pt>
                <c:pt idx="44">
                  <c:v>0.28888888888888886</c:v>
                </c:pt>
                <c:pt idx="45">
                  <c:v>4.1666666666666666E-3</c:v>
                </c:pt>
                <c:pt idx="46">
                  <c:v>1.1111111111111112E-2</c:v>
                </c:pt>
                <c:pt idx="47">
                  <c:v>0.10833333333333332</c:v>
                </c:pt>
                <c:pt idx="48">
                  <c:v>0.31458333333333333</c:v>
                </c:pt>
                <c:pt idx="49">
                  <c:v>2.0833333333333333E-3</c:v>
                </c:pt>
                <c:pt idx="50">
                  <c:v>0.18541666666666667</c:v>
                </c:pt>
                <c:pt idx="51">
                  <c:v>6.7361111111111108E-2</c:v>
                </c:pt>
                <c:pt idx="52">
                  <c:v>0.25555555555555554</c:v>
                </c:pt>
                <c:pt idx="53">
                  <c:v>0.33819444444444446</c:v>
                </c:pt>
                <c:pt idx="54">
                  <c:v>4.1666666666666666E-3</c:v>
                </c:pt>
                <c:pt idx="55">
                  <c:v>0.3881944444444444</c:v>
                </c:pt>
                <c:pt idx="56">
                  <c:v>0.12986111111111112</c:v>
                </c:pt>
              </c:numCache>
            </c:numRef>
          </c:val>
          <c:smooth val="0"/>
          <c:extLst>
            <c:ext xmlns:c16="http://schemas.microsoft.com/office/drawing/2014/chart" uri="{C3380CC4-5D6E-409C-BE32-E72D297353CC}">
              <c16:uniqueId val="{00000000-F485-4F14-9FD8-EF8F0C07DC17}"/>
            </c:ext>
          </c:extLst>
        </c:ser>
        <c:ser>
          <c:idx val="2"/>
          <c:order val="2"/>
          <c:tx>
            <c:strRef>
              <c:f>Tables!$P$90</c:f>
              <c:strCache>
                <c:ptCount val="1"/>
                <c:pt idx="0">
                  <c:v>Moving Average</c:v>
                </c:pt>
              </c:strCache>
            </c:strRef>
          </c:tx>
          <c:spPr>
            <a:ln w="31750" cap="rnd">
              <a:solidFill>
                <a:srgbClr val="92D050"/>
              </a:solidFill>
              <a:round/>
            </a:ln>
            <a:effectLst/>
          </c:spPr>
          <c:marker>
            <c:symbol val="none"/>
          </c:marker>
          <c:cat>
            <c:numRef>
              <c:f>Tables!$N$91:$N$178</c:f>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f>Tables!$P$91:$P$178</c:f>
              <c:numCache>
                <c:formatCode>[h]:mm</c:formatCode>
                <c:ptCount val="88"/>
                <c:pt idx="0">
                  <c:v>#N/A</c:v>
                </c:pt>
                <c:pt idx="1">
                  <c:v>#N/A</c:v>
                </c:pt>
                <c:pt idx="2">
                  <c:v>#N/A</c:v>
                </c:pt>
                <c:pt idx="3">
                  <c:v>#N/A</c:v>
                </c:pt>
                <c:pt idx="4">
                  <c:v>#N/A</c:v>
                </c:pt>
                <c:pt idx="5">
                  <c:v>#N/A</c:v>
                </c:pt>
                <c:pt idx="6">
                  <c:v>0.47797619047619044</c:v>
                </c:pt>
                <c:pt idx="7">
                  <c:v>0.47896825396825393</c:v>
                </c:pt>
                <c:pt idx="8">
                  <c:v>0.37162698412698403</c:v>
                </c:pt>
                <c:pt idx="9">
                  <c:v>0.3830357142857142</c:v>
                </c:pt>
                <c:pt idx="10">
                  <c:v>0.30912698412698419</c:v>
                </c:pt>
                <c:pt idx="11">
                  <c:v>0.22668650793650794</c:v>
                </c:pt>
                <c:pt idx="12">
                  <c:v>0.23303571428571429</c:v>
                </c:pt>
                <c:pt idx="13">
                  <c:v>0.25049603174603174</c:v>
                </c:pt>
                <c:pt idx="14">
                  <c:v>0.24315476190476187</c:v>
                </c:pt>
                <c:pt idx="15">
                  <c:v>0.24394841269841266</c:v>
                </c:pt>
                <c:pt idx="16">
                  <c:v>0.21259920634920634</c:v>
                </c:pt>
                <c:pt idx="17">
                  <c:v>0.19374999999999995</c:v>
                </c:pt>
                <c:pt idx="18">
                  <c:v>0.21369047619047615</c:v>
                </c:pt>
                <c:pt idx="19">
                  <c:v>0.20664682539682538</c:v>
                </c:pt>
                <c:pt idx="20">
                  <c:v>0.18948412698412698</c:v>
                </c:pt>
                <c:pt idx="21">
                  <c:v>0.12341269841269842</c:v>
                </c:pt>
                <c:pt idx="22">
                  <c:v>9.7420634920634921E-2</c:v>
                </c:pt>
                <c:pt idx="23">
                  <c:v>0.10198412698412698</c:v>
                </c:pt>
                <c:pt idx="24">
                  <c:v>0.11021825396825398</c:v>
                </c:pt>
                <c:pt idx="25">
                  <c:v>0.14781746031746032</c:v>
                </c:pt>
                <c:pt idx="26">
                  <c:v>0.15267857142857144</c:v>
                </c:pt>
                <c:pt idx="27">
                  <c:v>0.15654761904761907</c:v>
                </c:pt>
                <c:pt idx="28">
                  <c:v>0.16140873015873014</c:v>
                </c:pt>
                <c:pt idx="29">
                  <c:v>0.16547619047619047</c:v>
                </c:pt>
                <c:pt idx="30">
                  <c:v>0.1645833333333333</c:v>
                </c:pt>
                <c:pt idx="31">
                  <c:v>0.16994047619047617</c:v>
                </c:pt>
                <c:pt idx="32">
                  <c:v>0.13115079365079366</c:v>
                </c:pt>
                <c:pt idx="33">
                  <c:v>0.12589285714285714</c:v>
                </c:pt>
                <c:pt idx="34">
                  <c:v>0.11974206349206348</c:v>
                </c:pt>
                <c:pt idx="35">
                  <c:v>0.10148809523809522</c:v>
                </c:pt>
                <c:pt idx="36">
                  <c:v>8.9484126984126972E-2</c:v>
                </c:pt>
                <c:pt idx="37">
                  <c:v>7.9265873015872984E-2</c:v>
                </c:pt>
                <c:pt idx="38">
                  <c:v>7.7517361111111086E-2</c:v>
                </c:pt>
                <c:pt idx="39">
                  <c:v>6.1892361111111099E-2</c:v>
                </c:pt>
                <c:pt idx="40">
                  <c:v>4.0798611111111112E-2</c:v>
                </c:pt>
                <c:pt idx="41">
                  <c:v>9.6354166666666671E-2</c:v>
                </c:pt>
                <c:pt idx="42">
                  <c:v>0.10434027777777778</c:v>
                </c:pt>
                <c:pt idx="43">
                  <c:v>8.776041666666666E-2</c:v>
                </c:pt>
                <c:pt idx="44">
                  <c:v>0.1189236111111111</c:v>
                </c:pt>
                <c:pt idx="45">
                  <c:v>0.11866319444444444</c:v>
                </c:pt>
                <c:pt idx="46">
                  <c:v>0.1118923611111111</c:v>
                </c:pt>
                <c:pt idx="47">
                  <c:v>0.11779513888888887</c:v>
                </c:pt>
                <c:pt idx="48">
                  <c:v>0.15598958333333332</c:v>
                </c:pt>
                <c:pt idx="49">
                  <c:v>0.10043402777777777</c:v>
                </c:pt>
                <c:pt idx="50">
                  <c:v>0.1154513888888889</c:v>
                </c:pt>
                <c:pt idx="51">
                  <c:v>0.12274305555555555</c:v>
                </c:pt>
                <c:pt idx="52">
                  <c:v>0.11857638888888888</c:v>
                </c:pt>
                <c:pt idx="53">
                  <c:v>0.16032986111111111</c:v>
                </c:pt>
                <c:pt idx="54">
                  <c:v>0.15946180555555553</c:v>
                </c:pt>
                <c:pt idx="55">
                  <c:v>0.19444444444444442</c:v>
                </c:pt>
                <c:pt idx="56">
                  <c:v>0.17135416666666667</c:v>
                </c:pt>
              </c:numCache>
            </c:numRef>
          </c:val>
          <c:smooth val="0"/>
          <c:extLst>
            <c:ext xmlns:c16="http://schemas.microsoft.com/office/drawing/2014/chart" uri="{C3380CC4-5D6E-409C-BE32-E72D297353CC}">
              <c16:uniqueId val="{00000001-F485-4F14-9FD8-EF8F0C07DC17}"/>
            </c:ext>
          </c:extLst>
        </c:ser>
        <c:ser>
          <c:idx val="3"/>
          <c:order val="3"/>
          <c:tx>
            <c:strRef>
              <c:f>Tables!$Q$90</c:f>
              <c:strCache>
                <c:ptCount val="1"/>
                <c:pt idx="0">
                  <c:v>Forecast</c:v>
                </c:pt>
              </c:strCache>
            </c:strRef>
          </c:tx>
          <c:spPr>
            <a:ln w="31750" cap="rnd">
              <a:solidFill>
                <a:schemeClr val="accent4"/>
              </a:solidFill>
              <a:round/>
            </a:ln>
            <a:effectLst/>
          </c:spPr>
          <c:marker>
            <c:symbol val="none"/>
          </c:marker>
          <c:cat>
            <c:numRef>
              <c:f>Tables!$N$91:$N$178</c:f>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f>Tables!$Q$91:$Q$178</c:f>
              <c:numCache>
                <c:formatCode>[h]:mm</c:formatCode>
                <c:ptCount val="88"/>
                <c:pt idx="57">
                  <c:v>3.8435482254669751E-2</c:v>
                </c:pt>
                <c:pt idx="58">
                  <c:v>4.9772141022941696E-2</c:v>
                </c:pt>
                <c:pt idx="59">
                  <c:v>7.6329220662216812E-2</c:v>
                </c:pt>
                <c:pt idx="60">
                  <c:v>7.0552518822722732E-2</c:v>
                </c:pt>
                <c:pt idx="61">
                  <c:v>9.1107491223311854E-2</c:v>
                </c:pt>
                <c:pt idx="62">
                  <c:v>0.11002052350287528</c:v>
                </c:pt>
                <c:pt idx="63">
                  <c:v>9.9057461653089263E-2</c:v>
                </c:pt>
                <c:pt idx="64">
                  <c:v>8.6740256618327294E-2</c:v>
                </c:pt>
                <c:pt idx="65">
                  <c:v>0.11822049657436651</c:v>
                </c:pt>
                <c:pt idx="66">
                  <c:v>0.12434478295616458</c:v>
                </c:pt>
                <c:pt idx="67">
                  <c:v>0.13178988270489533</c:v>
                </c:pt>
                <c:pt idx="68">
                  <c:v>0.13711080544162924</c:v>
                </c:pt>
                <c:pt idx="69">
                  <c:v>0.12945330273010214</c:v>
                </c:pt>
                <c:pt idx="70">
                  <c:v>0.12103460944256383</c:v>
                </c:pt>
                <c:pt idx="71">
                  <c:v>0.11863909176407006</c:v>
                </c:pt>
                <c:pt idx="72">
                  <c:v>0.16980945128488401</c:v>
                </c:pt>
                <c:pt idx="73">
                  <c:v>0.1878970634574415</c:v>
                </c:pt>
                <c:pt idx="74">
                  <c:v>0.18461924970570465</c:v>
                </c:pt>
                <c:pt idx="75">
                  <c:v>0.18475894397180781</c:v>
                </c:pt>
                <c:pt idx="76">
                  <c:v>0.1963375486683816</c:v>
                </c:pt>
                <c:pt idx="77">
                  <c:v>0.1856721917339641</c:v>
                </c:pt>
                <c:pt idx="78">
                  <c:v>0.17402862109644701</c:v>
                </c:pt>
                <c:pt idx="79">
                  <c:v>0.19279004093981911</c:v>
                </c:pt>
                <c:pt idx="80">
                  <c:v>0.19222689715613228</c:v>
                </c:pt>
                <c:pt idx="81">
                  <c:v>0.18903440647651593</c:v>
                </c:pt>
                <c:pt idx="82">
                  <c:v>0.19679989978914136</c:v>
                </c:pt>
                <c:pt idx="83">
                  <c:v>0.26710470897018013</c:v>
                </c:pt>
                <c:pt idx="84">
                  <c:v>0.26281734467380602</c:v>
                </c:pt>
                <c:pt idx="85">
                  <c:v>0.25730926867963433</c:v>
                </c:pt>
                <c:pt idx="86">
                  <c:v>0.30699307971411827</c:v>
                </c:pt>
                <c:pt idx="87">
                  <c:v>0.32689138609956103</c:v>
                </c:pt>
              </c:numCache>
            </c:numRef>
          </c:val>
          <c:smooth val="0"/>
          <c:extLst>
            <c:ext xmlns:c16="http://schemas.microsoft.com/office/drawing/2014/chart" uri="{C3380CC4-5D6E-409C-BE32-E72D297353CC}">
              <c16:uniqueId val="{00000002-F485-4F14-9FD8-EF8F0C07DC17}"/>
            </c:ext>
          </c:extLst>
        </c:ser>
        <c:dLbls>
          <c:showLegendKey val="0"/>
          <c:showVal val="0"/>
          <c:showCatName val="0"/>
          <c:showSerName val="0"/>
          <c:showPercent val="0"/>
          <c:showBubbleSize val="0"/>
        </c:dLbls>
        <c:smooth val="0"/>
        <c:axId val="670342672"/>
        <c:axId val="670343152"/>
        <c:extLst>
          <c:ext xmlns:c15="http://schemas.microsoft.com/office/drawing/2012/chart" uri="{02D57815-91ED-43cb-92C2-25804820EDAC}">
            <c15:filteredLineSeries>
              <c15:ser>
                <c:idx val="0"/>
                <c:order val="0"/>
                <c:tx>
                  <c:strRef>
                    <c:extLst>
                      <c:ext uri="{02D57815-91ED-43cb-92C2-25804820EDAC}">
                        <c15:formulaRef>
                          <c15:sqref>Tables!$N$90</c15:sqref>
                        </c15:formulaRef>
                      </c:ext>
                    </c:extLst>
                    <c:strCache>
                      <c:ptCount val="1"/>
                      <c:pt idx="0">
                        <c:v>Date</c:v>
                      </c:pt>
                    </c:strCache>
                  </c:strRef>
                </c:tx>
                <c:spPr>
                  <a:ln w="31750" cap="rnd">
                    <a:solidFill>
                      <a:schemeClr val="accent1"/>
                    </a:solidFill>
                    <a:round/>
                  </a:ln>
                  <a:effectLst/>
                </c:spPr>
                <c:marker>
                  <c:symbol val="none"/>
                </c:marker>
                <c:cat>
                  <c:numRef>
                    <c:extLst>
                      <c:ext uri="{02D57815-91ED-43cb-92C2-25804820EDAC}">
                        <c15:formulaRef>
                          <c15:sqref>Tables!$N$91:$N$178</c15:sqref>
                        </c15:formulaRef>
                      </c:ext>
                    </c:extLst>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extLst>
                      <c:ext uri="{02D57815-91ED-43cb-92C2-25804820EDAC}">
                        <c15:formulaRef>
                          <c15:sqref>Tables!$N$91:$N$178</c15:sqref>
                        </c15:formulaRef>
                      </c:ext>
                    </c:extLst>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val>
                <c:smooth val="0"/>
                <c:extLst>
                  <c:ext xmlns:c16="http://schemas.microsoft.com/office/drawing/2014/chart" uri="{C3380CC4-5D6E-409C-BE32-E72D297353CC}">
                    <c16:uniqueId val="{00000003-F485-4F14-9FD8-EF8F0C07DC17}"/>
                  </c:ext>
                </c:extLst>
              </c15:ser>
            </c15:filteredLineSeries>
          </c:ext>
        </c:extLst>
      </c:lineChart>
      <c:dateAx>
        <c:axId val="670342672"/>
        <c:scaling>
          <c:orientation val="minMax"/>
        </c:scaling>
        <c:delete val="0"/>
        <c:axPos val="b"/>
        <c:numFmt formatCode="m/d/yyyy"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343152"/>
        <c:crosses val="autoZero"/>
        <c:auto val="1"/>
        <c:lblOffset val="100"/>
        <c:baseTimeUnit val="days"/>
      </c:dateAx>
      <c:valAx>
        <c:axId val="670343152"/>
        <c:scaling>
          <c:orientation val="minMax"/>
        </c:scaling>
        <c:delete val="0"/>
        <c:axPos val="l"/>
        <c:majorGridlines>
          <c:spPr>
            <a:ln w="9525" cap="flat" cmpd="sng" algn="ctr">
              <a:solidFill>
                <a:schemeClr val="tx2">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34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 FINAL.xlsx]Tables!Delay Time By Date</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 Time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Tables!$D$90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Tables!$C$91:$C$150</c:f>
              <c:multiLvlStrCache>
                <c:ptCount val="57"/>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pt idx="31">
                    <c:v>1-Sep</c:v>
                  </c:pt>
                  <c:pt idx="32">
                    <c:v>2-Sep</c:v>
                  </c:pt>
                  <c:pt idx="33">
                    <c:v>3-Sep</c:v>
                  </c:pt>
                  <c:pt idx="34">
                    <c:v>4-Sep</c:v>
                  </c:pt>
                  <c:pt idx="35">
                    <c:v>5-Sep</c:v>
                  </c:pt>
                  <c:pt idx="36">
                    <c:v>6-Sep</c:v>
                  </c:pt>
                  <c:pt idx="37">
                    <c:v>7-Sep</c:v>
                  </c:pt>
                  <c:pt idx="38">
                    <c:v>8-Sep</c:v>
                  </c:pt>
                  <c:pt idx="39">
                    <c:v>9-Sep</c:v>
                  </c:pt>
                  <c:pt idx="40">
                    <c:v>11-Sep</c:v>
                  </c:pt>
                  <c:pt idx="41">
                    <c:v>12-Sep</c:v>
                  </c:pt>
                  <c:pt idx="42">
                    <c:v>13-Sep</c:v>
                  </c:pt>
                  <c:pt idx="43">
                    <c:v>14-Sep</c:v>
                  </c:pt>
                  <c:pt idx="44">
                    <c:v>15-Sep</c:v>
                  </c:pt>
                  <c:pt idx="45">
                    <c:v>17-Sep</c:v>
                  </c:pt>
                  <c:pt idx="46">
                    <c:v>18-Sep</c:v>
                  </c:pt>
                  <c:pt idx="47">
                    <c:v>19-Sep</c:v>
                  </c:pt>
                  <c:pt idx="48">
                    <c:v>20-Sep</c:v>
                  </c:pt>
                  <c:pt idx="49">
                    <c:v>21-Sep</c:v>
                  </c:pt>
                  <c:pt idx="50">
                    <c:v>22-Sep</c:v>
                  </c:pt>
                  <c:pt idx="51">
                    <c:v>23-Sep</c:v>
                  </c:pt>
                  <c:pt idx="52">
                    <c:v>26-Sep</c:v>
                  </c:pt>
                  <c:pt idx="53">
                    <c:v>27-Sep</c:v>
                  </c:pt>
                  <c:pt idx="54">
                    <c:v>28-Sep</c:v>
                  </c:pt>
                  <c:pt idx="55">
                    <c:v>29-Sep</c:v>
                  </c:pt>
                  <c:pt idx="56">
                    <c:v>30-Sep</c:v>
                  </c:pt>
                </c:lvl>
                <c:lvl>
                  <c:pt idx="0">
                    <c:v>Aug</c:v>
                  </c:pt>
                  <c:pt idx="31">
                    <c:v>Sep</c:v>
                  </c:pt>
                </c:lvl>
              </c:multiLvlStrCache>
            </c:multiLvlStrRef>
          </c:cat>
          <c:val>
            <c:numRef>
              <c:f>Tables!$D$91:$D$150</c:f>
              <c:numCache>
                <c:formatCode>[h]:mm</c:formatCode>
                <c:ptCount val="57"/>
                <c:pt idx="0">
                  <c:v>0.85833333333333328</c:v>
                </c:pt>
                <c:pt idx="1">
                  <c:v>1.0562499999999997</c:v>
                </c:pt>
                <c:pt idx="2">
                  <c:v>0.21597222222222218</c:v>
                </c:pt>
                <c:pt idx="3">
                  <c:v>0.93819444444444433</c:v>
                </c:pt>
                <c:pt idx="4">
                  <c:v>1.2583333333333335</c:v>
                </c:pt>
                <c:pt idx="5">
                  <c:v>9.7222222222222206E-3</c:v>
                </c:pt>
                <c:pt idx="6">
                  <c:v>1.5972222222222221E-2</c:v>
                </c:pt>
                <c:pt idx="7">
                  <c:v>1.0034722222222219</c:v>
                </c:pt>
                <c:pt idx="8">
                  <c:v>0.34166666666666656</c:v>
                </c:pt>
                <c:pt idx="9">
                  <c:v>0.32291666666666663</c:v>
                </c:pt>
                <c:pt idx="10">
                  <c:v>0.22847222222222224</c:v>
                </c:pt>
                <c:pt idx="11">
                  <c:v>4.6527777777777779E-2</c:v>
                </c:pt>
                <c:pt idx="12">
                  <c:v>5.4166666666666669E-2</c:v>
                </c:pt>
                <c:pt idx="13">
                  <c:v>0.15416666666666665</c:v>
                </c:pt>
                <c:pt idx="14">
                  <c:v>0.76736111111111083</c:v>
                </c:pt>
                <c:pt idx="15">
                  <c:v>0.45208333333333328</c:v>
                </c:pt>
                <c:pt idx="16">
                  <c:v>5.8333333333333334E-2</c:v>
                </c:pt>
                <c:pt idx="17">
                  <c:v>0.10972222222222222</c:v>
                </c:pt>
                <c:pt idx="18">
                  <c:v>0.20208333333333334</c:v>
                </c:pt>
                <c:pt idx="19">
                  <c:v>4.8611111111111112E-3</c:v>
                </c:pt>
                <c:pt idx="20">
                  <c:v>2.2916666666666669E-2</c:v>
                </c:pt>
                <c:pt idx="21">
                  <c:v>0.28472222222222221</c:v>
                </c:pt>
                <c:pt idx="22">
                  <c:v>0.11041666666666666</c:v>
                </c:pt>
                <c:pt idx="23">
                  <c:v>0.12569444444444444</c:v>
                </c:pt>
                <c:pt idx="24">
                  <c:v>0.42222222222222222</c:v>
                </c:pt>
                <c:pt idx="25">
                  <c:v>0.48124999999999996</c:v>
                </c:pt>
                <c:pt idx="26">
                  <c:v>0.13125000000000001</c:v>
                </c:pt>
                <c:pt idx="27">
                  <c:v>4.4444444444444446E-2</c:v>
                </c:pt>
                <c:pt idx="28">
                  <c:v>0.67847222222222214</c:v>
                </c:pt>
                <c:pt idx="29">
                  <c:v>0.19861111111111113</c:v>
                </c:pt>
                <c:pt idx="30">
                  <c:v>0.1076388888888889</c:v>
                </c:pt>
                <c:pt idx="31">
                  <c:v>0.23958333333333326</c:v>
                </c:pt>
                <c:pt idx="32">
                  <c:v>0.22986111111111113</c:v>
                </c:pt>
                <c:pt idx="33">
                  <c:v>2.0833333333333333E-3</c:v>
                </c:pt>
                <c:pt idx="34">
                  <c:v>1.3888888888888889E-3</c:v>
                </c:pt>
                <c:pt idx="35">
                  <c:v>0.16875000000000001</c:v>
                </c:pt>
                <c:pt idx="36">
                  <c:v>3.9583333333333331E-2</c:v>
                </c:pt>
                <c:pt idx="37">
                  <c:v>6.2500000000000003E-3</c:v>
                </c:pt>
                <c:pt idx="38">
                  <c:v>0.12708333333333333</c:v>
                </c:pt>
                <c:pt idx="39">
                  <c:v>8.1944444444444459E-2</c:v>
                </c:pt>
                <c:pt idx="40">
                  <c:v>9.0277777777777769E-3</c:v>
                </c:pt>
                <c:pt idx="41">
                  <c:v>0.4465277777777778</c:v>
                </c:pt>
                <c:pt idx="42">
                  <c:v>6.5277777777777782E-2</c:v>
                </c:pt>
                <c:pt idx="43">
                  <c:v>9.0277777777777769E-3</c:v>
                </c:pt>
                <c:pt idx="44">
                  <c:v>0.43819444444444439</c:v>
                </c:pt>
                <c:pt idx="45">
                  <c:v>4.1666666666666666E-3</c:v>
                </c:pt>
                <c:pt idx="46">
                  <c:v>1.1111111111111112E-2</c:v>
                </c:pt>
                <c:pt idx="47">
                  <c:v>0.18958333333333333</c:v>
                </c:pt>
                <c:pt idx="48">
                  <c:v>0.32847222222222228</c:v>
                </c:pt>
                <c:pt idx="49">
                  <c:v>2.0833333333333333E-3</c:v>
                </c:pt>
                <c:pt idx="50">
                  <c:v>0.36250000000000004</c:v>
                </c:pt>
                <c:pt idx="51">
                  <c:v>6.7361111111111108E-2</c:v>
                </c:pt>
                <c:pt idx="52">
                  <c:v>0.33958333333333329</c:v>
                </c:pt>
                <c:pt idx="53">
                  <c:v>0.83124999999999993</c:v>
                </c:pt>
                <c:pt idx="54">
                  <c:v>1.2500000000000001E-2</c:v>
                </c:pt>
                <c:pt idx="55">
                  <c:v>0.56111111111111089</c:v>
                </c:pt>
                <c:pt idx="56">
                  <c:v>0.12986111111111109</c:v>
                </c:pt>
              </c:numCache>
            </c:numRef>
          </c:val>
          <c:smooth val="0"/>
          <c:extLst>
            <c:ext xmlns:c16="http://schemas.microsoft.com/office/drawing/2014/chart" uri="{C3380CC4-5D6E-409C-BE32-E72D297353CC}">
              <c16:uniqueId val="{00000000-7818-4BE6-AB71-FB24328F0D04}"/>
            </c:ext>
          </c:extLst>
        </c:ser>
        <c:dLbls>
          <c:showLegendKey val="0"/>
          <c:showVal val="0"/>
          <c:showCatName val="0"/>
          <c:showSerName val="0"/>
          <c:showPercent val="0"/>
          <c:showBubbleSize val="0"/>
        </c:dLbls>
        <c:marker val="1"/>
        <c:smooth val="0"/>
        <c:axId val="503028335"/>
        <c:axId val="503006735"/>
      </c:lineChart>
      <c:catAx>
        <c:axId val="5030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06735"/>
        <c:crosses val="autoZero"/>
        <c:auto val="1"/>
        <c:lblAlgn val="ctr"/>
        <c:lblOffset val="100"/>
        <c:noMultiLvlLbl val="0"/>
      </c:catAx>
      <c:valAx>
        <c:axId val="503006735"/>
        <c:scaling>
          <c:orientation val="minMax"/>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2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 FINAL.xlsx]Tables!Delay Count by Date/Department</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Tables!$T$4:$T$5</c:f>
              <c:strCache>
                <c:ptCount val="1"/>
                <c:pt idx="0">
                  <c:v>ATC</c:v>
                </c:pt>
              </c:strCache>
            </c:strRef>
          </c:tx>
          <c:spPr>
            <a:solidFill>
              <a:schemeClr val="accent1"/>
            </a:solidFill>
            <a:ln>
              <a:noFill/>
            </a:ln>
            <a:effectLst/>
          </c:spPr>
          <c:invertIfNegative val="0"/>
          <c:cat>
            <c:strRef>
              <c:f>Tables!$S$6:$S$8</c:f>
              <c:strCache>
                <c:ptCount val="2"/>
                <c:pt idx="0">
                  <c:v>Aug</c:v>
                </c:pt>
                <c:pt idx="1">
                  <c:v>Sep</c:v>
                </c:pt>
              </c:strCache>
            </c:strRef>
          </c:cat>
          <c:val>
            <c:numRef>
              <c:f>Tables!$T$6:$T$8</c:f>
              <c:numCache>
                <c:formatCode>General</c:formatCode>
                <c:ptCount val="2"/>
                <c:pt idx="0">
                  <c:v>11</c:v>
                </c:pt>
                <c:pt idx="1">
                  <c:v>1</c:v>
                </c:pt>
              </c:numCache>
            </c:numRef>
          </c:val>
          <c:extLst>
            <c:ext xmlns:c16="http://schemas.microsoft.com/office/drawing/2014/chart" uri="{C3380CC4-5D6E-409C-BE32-E72D297353CC}">
              <c16:uniqueId val="{00000000-D630-409C-B900-375FDF4874AF}"/>
            </c:ext>
          </c:extLst>
        </c:ser>
        <c:ser>
          <c:idx val="1"/>
          <c:order val="1"/>
          <c:tx>
            <c:strRef>
              <c:f>Tables!$U$4:$U$5</c:f>
              <c:strCache>
                <c:ptCount val="1"/>
                <c:pt idx="0">
                  <c:v>CAT</c:v>
                </c:pt>
              </c:strCache>
            </c:strRef>
          </c:tx>
          <c:spPr>
            <a:solidFill>
              <a:schemeClr val="accent2"/>
            </a:solidFill>
            <a:ln>
              <a:noFill/>
            </a:ln>
            <a:effectLst/>
          </c:spPr>
          <c:invertIfNegative val="0"/>
          <c:cat>
            <c:strRef>
              <c:f>Tables!$S$6:$S$8</c:f>
              <c:strCache>
                <c:ptCount val="2"/>
                <c:pt idx="0">
                  <c:v>Aug</c:v>
                </c:pt>
                <c:pt idx="1">
                  <c:v>Sep</c:v>
                </c:pt>
              </c:strCache>
            </c:strRef>
          </c:cat>
          <c:val>
            <c:numRef>
              <c:f>Tables!$U$6:$U$8</c:f>
              <c:numCache>
                <c:formatCode>General</c:formatCode>
                <c:ptCount val="2"/>
                <c:pt idx="0">
                  <c:v>4</c:v>
                </c:pt>
              </c:numCache>
            </c:numRef>
          </c:val>
          <c:extLst>
            <c:ext xmlns:c16="http://schemas.microsoft.com/office/drawing/2014/chart" uri="{C3380CC4-5D6E-409C-BE32-E72D297353CC}">
              <c16:uniqueId val="{00000011-6B1D-4854-A970-64781A7B5E2D}"/>
            </c:ext>
          </c:extLst>
        </c:ser>
        <c:ser>
          <c:idx val="2"/>
          <c:order val="2"/>
          <c:tx>
            <c:strRef>
              <c:f>Tables!$V$4:$V$5</c:f>
              <c:strCache>
                <c:ptCount val="1"/>
                <c:pt idx="0">
                  <c:v>DSP</c:v>
                </c:pt>
              </c:strCache>
            </c:strRef>
          </c:tx>
          <c:spPr>
            <a:solidFill>
              <a:schemeClr val="accent3"/>
            </a:solidFill>
            <a:ln>
              <a:noFill/>
            </a:ln>
            <a:effectLst/>
          </c:spPr>
          <c:invertIfNegative val="0"/>
          <c:cat>
            <c:strRef>
              <c:f>Tables!$S$6:$S$8</c:f>
              <c:strCache>
                <c:ptCount val="2"/>
                <c:pt idx="0">
                  <c:v>Aug</c:v>
                </c:pt>
                <c:pt idx="1">
                  <c:v>Sep</c:v>
                </c:pt>
              </c:strCache>
            </c:strRef>
          </c:cat>
          <c:val>
            <c:numRef>
              <c:f>Tables!$V$6:$V$8</c:f>
              <c:numCache>
                <c:formatCode>General</c:formatCode>
                <c:ptCount val="2"/>
                <c:pt idx="0">
                  <c:v>1</c:v>
                </c:pt>
              </c:numCache>
            </c:numRef>
          </c:val>
          <c:extLst>
            <c:ext xmlns:c16="http://schemas.microsoft.com/office/drawing/2014/chart" uri="{C3380CC4-5D6E-409C-BE32-E72D297353CC}">
              <c16:uniqueId val="{00000012-6B1D-4854-A970-64781A7B5E2D}"/>
            </c:ext>
          </c:extLst>
        </c:ser>
        <c:ser>
          <c:idx val="3"/>
          <c:order val="3"/>
          <c:tx>
            <c:strRef>
              <c:f>Tables!$W$4:$W$5</c:f>
              <c:strCache>
                <c:ptCount val="1"/>
                <c:pt idx="0">
                  <c:v>FLT</c:v>
                </c:pt>
              </c:strCache>
            </c:strRef>
          </c:tx>
          <c:spPr>
            <a:solidFill>
              <a:schemeClr val="accent4"/>
            </a:solidFill>
            <a:ln>
              <a:noFill/>
            </a:ln>
            <a:effectLst/>
          </c:spPr>
          <c:invertIfNegative val="0"/>
          <c:cat>
            <c:strRef>
              <c:f>Tables!$S$6:$S$8</c:f>
              <c:strCache>
                <c:ptCount val="2"/>
                <c:pt idx="0">
                  <c:v>Aug</c:v>
                </c:pt>
                <c:pt idx="1">
                  <c:v>Sep</c:v>
                </c:pt>
              </c:strCache>
            </c:strRef>
          </c:cat>
          <c:val>
            <c:numRef>
              <c:f>Tables!$W$6:$W$8</c:f>
              <c:numCache>
                <c:formatCode>General</c:formatCode>
                <c:ptCount val="2"/>
                <c:pt idx="0">
                  <c:v>5</c:v>
                </c:pt>
                <c:pt idx="1">
                  <c:v>3</c:v>
                </c:pt>
              </c:numCache>
            </c:numRef>
          </c:val>
          <c:extLst>
            <c:ext xmlns:c16="http://schemas.microsoft.com/office/drawing/2014/chart" uri="{C3380CC4-5D6E-409C-BE32-E72D297353CC}">
              <c16:uniqueId val="{00000013-6B1D-4854-A970-64781A7B5E2D}"/>
            </c:ext>
          </c:extLst>
        </c:ser>
        <c:ser>
          <c:idx val="4"/>
          <c:order val="4"/>
          <c:tx>
            <c:strRef>
              <c:f>Tables!$X$4:$X$5</c:f>
              <c:strCache>
                <c:ptCount val="1"/>
                <c:pt idx="0">
                  <c:v>FUEL</c:v>
                </c:pt>
              </c:strCache>
            </c:strRef>
          </c:tx>
          <c:spPr>
            <a:solidFill>
              <a:schemeClr val="accent5"/>
            </a:solidFill>
            <a:ln>
              <a:noFill/>
            </a:ln>
            <a:effectLst/>
          </c:spPr>
          <c:invertIfNegative val="0"/>
          <c:cat>
            <c:strRef>
              <c:f>Tables!$S$6:$S$8</c:f>
              <c:strCache>
                <c:ptCount val="2"/>
                <c:pt idx="0">
                  <c:v>Aug</c:v>
                </c:pt>
                <c:pt idx="1">
                  <c:v>Sep</c:v>
                </c:pt>
              </c:strCache>
            </c:strRef>
          </c:cat>
          <c:val>
            <c:numRef>
              <c:f>Tables!$X$6:$X$8</c:f>
              <c:numCache>
                <c:formatCode>General</c:formatCode>
                <c:ptCount val="2"/>
                <c:pt idx="0">
                  <c:v>1</c:v>
                </c:pt>
              </c:numCache>
            </c:numRef>
          </c:val>
          <c:extLst>
            <c:ext xmlns:c16="http://schemas.microsoft.com/office/drawing/2014/chart" uri="{C3380CC4-5D6E-409C-BE32-E72D297353CC}">
              <c16:uniqueId val="{00000014-6B1D-4854-A970-64781A7B5E2D}"/>
            </c:ext>
          </c:extLst>
        </c:ser>
        <c:ser>
          <c:idx val="5"/>
          <c:order val="5"/>
          <c:tx>
            <c:strRef>
              <c:f>Tables!$Y$4:$Y$5</c:f>
              <c:strCache>
                <c:ptCount val="1"/>
                <c:pt idx="0">
                  <c:v>GOV</c:v>
                </c:pt>
              </c:strCache>
            </c:strRef>
          </c:tx>
          <c:spPr>
            <a:solidFill>
              <a:schemeClr val="accent6"/>
            </a:solidFill>
            <a:ln>
              <a:noFill/>
            </a:ln>
            <a:effectLst/>
          </c:spPr>
          <c:invertIfNegative val="0"/>
          <c:cat>
            <c:strRef>
              <c:f>Tables!$S$6:$S$8</c:f>
              <c:strCache>
                <c:ptCount val="2"/>
                <c:pt idx="0">
                  <c:v>Aug</c:v>
                </c:pt>
                <c:pt idx="1">
                  <c:v>Sep</c:v>
                </c:pt>
              </c:strCache>
            </c:strRef>
          </c:cat>
          <c:val>
            <c:numRef>
              <c:f>Tables!$Y$6:$Y$8</c:f>
              <c:numCache>
                <c:formatCode>General</c:formatCode>
                <c:ptCount val="2"/>
                <c:pt idx="1">
                  <c:v>1</c:v>
                </c:pt>
              </c:numCache>
            </c:numRef>
          </c:val>
          <c:extLst>
            <c:ext xmlns:c16="http://schemas.microsoft.com/office/drawing/2014/chart" uri="{C3380CC4-5D6E-409C-BE32-E72D297353CC}">
              <c16:uniqueId val="{00000015-6B1D-4854-A970-64781A7B5E2D}"/>
            </c:ext>
          </c:extLst>
        </c:ser>
        <c:ser>
          <c:idx val="6"/>
          <c:order val="6"/>
          <c:tx>
            <c:strRef>
              <c:f>Tables!$Z$4:$Z$5</c:f>
              <c:strCache>
                <c:ptCount val="1"/>
                <c:pt idx="0">
                  <c:v>GRD</c:v>
                </c:pt>
              </c:strCache>
            </c:strRef>
          </c:tx>
          <c:spPr>
            <a:solidFill>
              <a:schemeClr val="accent1">
                <a:lumMod val="60000"/>
              </a:schemeClr>
            </a:solidFill>
            <a:ln>
              <a:noFill/>
            </a:ln>
            <a:effectLst/>
          </c:spPr>
          <c:invertIfNegative val="0"/>
          <c:cat>
            <c:strRef>
              <c:f>Tables!$S$6:$S$8</c:f>
              <c:strCache>
                <c:ptCount val="2"/>
                <c:pt idx="0">
                  <c:v>Aug</c:v>
                </c:pt>
                <c:pt idx="1">
                  <c:v>Sep</c:v>
                </c:pt>
              </c:strCache>
            </c:strRef>
          </c:cat>
          <c:val>
            <c:numRef>
              <c:f>Tables!$Z$6:$Z$8</c:f>
              <c:numCache>
                <c:formatCode>General</c:formatCode>
                <c:ptCount val="2"/>
                <c:pt idx="0">
                  <c:v>5</c:v>
                </c:pt>
                <c:pt idx="1">
                  <c:v>2</c:v>
                </c:pt>
              </c:numCache>
            </c:numRef>
          </c:val>
          <c:extLst>
            <c:ext xmlns:c16="http://schemas.microsoft.com/office/drawing/2014/chart" uri="{C3380CC4-5D6E-409C-BE32-E72D297353CC}">
              <c16:uniqueId val="{00000016-6B1D-4854-A970-64781A7B5E2D}"/>
            </c:ext>
          </c:extLst>
        </c:ser>
        <c:ser>
          <c:idx val="7"/>
          <c:order val="7"/>
          <c:tx>
            <c:strRef>
              <c:f>Tables!$AA$4:$AA$5</c:f>
              <c:strCache>
                <c:ptCount val="1"/>
                <c:pt idx="0">
                  <c:v>GRM</c:v>
                </c:pt>
              </c:strCache>
            </c:strRef>
          </c:tx>
          <c:spPr>
            <a:solidFill>
              <a:schemeClr val="accent2">
                <a:lumMod val="60000"/>
              </a:schemeClr>
            </a:solidFill>
            <a:ln>
              <a:noFill/>
            </a:ln>
            <a:effectLst/>
          </c:spPr>
          <c:invertIfNegative val="0"/>
          <c:cat>
            <c:strRef>
              <c:f>Tables!$S$6:$S$8</c:f>
              <c:strCache>
                <c:ptCount val="2"/>
                <c:pt idx="0">
                  <c:v>Aug</c:v>
                </c:pt>
                <c:pt idx="1">
                  <c:v>Sep</c:v>
                </c:pt>
              </c:strCache>
            </c:strRef>
          </c:cat>
          <c:val>
            <c:numRef>
              <c:f>Tables!$AA$6:$AA$8</c:f>
              <c:numCache>
                <c:formatCode>General</c:formatCode>
                <c:ptCount val="2"/>
                <c:pt idx="0">
                  <c:v>1</c:v>
                </c:pt>
              </c:numCache>
            </c:numRef>
          </c:val>
          <c:extLst>
            <c:ext xmlns:c16="http://schemas.microsoft.com/office/drawing/2014/chart" uri="{C3380CC4-5D6E-409C-BE32-E72D297353CC}">
              <c16:uniqueId val="{00000017-6B1D-4854-A970-64781A7B5E2D}"/>
            </c:ext>
          </c:extLst>
        </c:ser>
        <c:ser>
          <c:idx val="8"/>
          <c:order val="8"/>
          <c:tx>
            <c:strRef>
              <c:f>Tables!$AB$4:$AB$5</c:f>
              <c:strCache>
                <c:ptCount val="1"/>
                <c:pt idx="0">
                  <c:v>INFT</c:v>
                </c:pt>
              </c:strCache>
            </c:strRef>
          </c:tx>
          <c:spPr>
            <a:solidFill>
              <a:schemeClr val="accent3">
                <a:lumMod val="60000"/>
              </a:schemeClr>
            </a:solidFill>
            <a:ln>
              <a:noFill/>
            </a:ln>
            <a:effectLst/>
          </c:spPr>
          <c:invertIfNegative val="0"/>
          <c:cat>
            <c:strRef>
              <c:f>Tables!$S$6:$S$8</c:f>
              <c:strCache>
                <c:ptCount val="2"/>
                <c:pt idx="0">
                  <c:v>Aug</c:v>
                </c:pt>
                <c:pt idx="1">
                  <c:v>Sep</c:v>
                </c:pt>
              </c:strCache>
            </c:strRef>
          </c:cat>
          <c:val>
            <c:numRef>
              <c:f>Tables!$AB$6:$AB$8</c:f>
              <c:numCache>
                <c:formatCode>General</c:formatCode>
                <c:ptCount val="2"/>
                <c:pt idx="0">
                  <c:v>6</c:v>
                </c:pt>
                <c:pt idx="1">
                  <c:v>2</c:v>
                </c:pt>
              </c:numCache>
            </c:numRef>
          </c:val>
          <c:extLst>
            <c:ext xmlns:c16="http://schemas.microsoft.com/office/drawing/2014/chart" uri="{C3380CC4-5D6E-409C-BE32-E72D297353CC}">
              <c16:uniqueId val="{00000018-6B1D-4854-A970-64781A7B5E2D}"/>
            </c:ext>
          </c:extLst>
        </c:ser>
        <c:ser>
          <c:idx val="9"/>
          <c:order val="9"/>
          <c:tx>
            <c:strRef>
              <c:f>Tables!$AC$4:$AC$5</c:f>
              <c:strCache>
                <c:ptCount val="1"/>
                <c:pt idx="0">
                  <c:v>IT</c:v>
                </c:pt>
              </c:strCache>
            </c:strRef>
          </c:tx>
          <c:spPr>
            <a:solidFill>
              <a:schemeClr val="accent4">
                <a:lumMod val="60000"/>
              </a:schemeClr>
            </a:solidFill>
            <a:ln>
              <a:noFill/>
            </a:ln>
            <a:effectLst/>
          </c:spPr>
          <c:invertIfNegative val="0"/>
          <c:cat>
            <c:strRef>
              <c:f>Tables!$S$6:$S$8</c:f>
              <c:strCache>
                <c:ptCount val="2"/>
                <c:pt idx="0">
                  <c:v>Aug</c:v>
                </c:pt>
                <c:pt idx="1">
                  <c:v>Sep</c:v>
                </c:pt>
              </c:strCache>
            </c:strRef>
          </c:cat>
          <c:val>
            <c:numRef>
              <c:f>Tables!$AC$6:$AC$8</c:f>
              <c:numCache>
                <c:formatCode>General</c:formatCode>
                <c:ptCount val="2"/>
                <c:pt idx="0">
                  <c:v>2</c:v>
                </c:pt>
              </c:numCache>
            </c:numRef>
          </c:val>
          <c:extLst>
            <c:ext xmlns:c16="http://schemas.microsoft.com/office/drawing/2014/chart" uri="{C3380CC4-5D6E-409C-BE32-E72D297353CC}">
              <c16:uniqueId val="{00000019-6B1D-4854-A970-64781A7B5E2D}"/>
            </c:ext>
          </c:extLst>
        </c:ser>
        <c:ser>
          <c:idx val="10"/>
          <c:order val="10"/>
          <c:tx>
            <c:strRef>
              <c:f>Tables!$AD$4:$AD$5</c:f>
              <c:strCache>
                <c:ptCount val="1"/>
                <c:pt idx="0">
                  <c:v>MX</c:v>
                </c:pt>
              </c:strCache>
            </c:strRef>
          </c:tx>
          <c:spPr>
            <a:solidFill>
              <a:schemeClr val="accent5">
                <a:lumMod val="60000"/>
              </a:schemeClr>
            </a:solidFill>
            <a:ln>
              <a:noFill/>
            </a:ln>
            <a:effectLst/>
          </c:spPr>
          <c:invertIfNegative val="0"/>
          <c:cat>
            <c:strRef>
              <c:f>Tables!$S$6:$S$8</c:f>
              <c:strCache>
                <c:ptCount val="2"/>
                <c:pt idx="0">
                  <c:v>Aug</c:v>
                </c:pt>
                <c:pt idx="1">
                  <c:v>Sep</c:v>
                </c:pt>
              </c:strCache>
            </c:strRef>
          </c:cat>
          <c:val>
            <c:numRef>
              <c:f>Tables!$AD$6:$AD$8</c:f>
              <c:numCache>
                <c:formatCode>General</c:formatCode>
                <c:ptCount val="2"/>
                <c:pt idx="0">
                  <c:v>27</c:v>
                </c:pt>
                <c:pt idx="1">
                  <c:v>12</c:v>
                </c:pt>
              </c:numCache>
            </c:numRef>
          </c:val>
          <c:extLst>
            <c:ext xmlns:c16="http://schemas.microsoft.com/office/drawing/2014/chart" uri="{C3380CC4-5D6E-409C-BE32-E72D297353CC}">
              <c16:uniqueId val="{0000001A-6B1D-4854-A970-64781A7B5E2D}"/>
            </c:ext>
          </c:extLst>
        </c:ser>
        <c:ser>
          <c:idx val="11"/>
          <c:order val="11"/>
          <c:tx>
            <c:strRef>
              <c:f>Tables!$AE$4:$AE$5</c:f>
              <c:strCache>
                <c:ptCount val="1"/>
                <c:pt idx="0">
                  <c:v>SAFE</c:v>
                </c:pt>
              </c:strCache>
            </c:strRef>
          </c:tx>
          <c:spPr>
            <a:solidFill>
              <a:schemeClr val="accent6">
                <a:lumMod val="60000"/>
              </a:schemeClr>
            </a:solidFill>
            <a:ln>
              <a:noFill/>
            </a:ln>
            <a:effectLst/>
          </c:spPr>
          <c:invertIfNegative val="0"/>
          <c:cat>
            <c:strRef>
              <c:f>Tables!$S$6:$S$8</c:f>
              <c:strCache>
                <c:ptCount val="2"/>
                <c:pt idx="0">
                  <c:v>Aug</c:v>
                </c:pt>
                <c:pt idx="1">
                  <c:v>Sep</c:v>
                </c:pt>
              </c:strCache>
            </c:strRef>
          </c:cat>
          <c:val>
            <c:numRef>
              <c:f>Tables!$AE$6:$AE$8</c:f>
              <c:numCache>
                <c:formatCode>General</c:formatCode>
                <c:ptCount val="2"/>
                <c:pt idx="0">
                  <c:v>2</c:v>
                </c:pt>
              </c:numCache>
            </c:numRef>
          </c:val>
          <c:extLst>
            <c:ext xmlns:c16="http://schemas.microsoft.com/office/drawing/2014/chart" uri="{C3380CC4-5D6E-409C-BE32-E72D297353CC}">
              <c16:uniqueId val="{0000001B-6B1D-4854-A970-64781A7B5E2D}"/>
            </c:ext>
          </c:extLst>
        </c:ser>
        <c:ser>
          <c:idx val="12"/>
          <c:order val="12"/>
          <c:tx>
            <c:strRef>
              <c:f>Tables!$AF$4:$AF$5</c:f>
              <c:strCache>
                <c:ptCount val="1"/>
                <c:pt idx="0">
                  <c:v>SOC</c:v>
                </c:pt>
              </c:strCache>
            </c:strRef>
          </c:tx>
          <c:spPr>
            <a:solidFill>
              <a:schemeClr val="accent1">
                <a:lumMod val="80000"/>
                <a:lumOff val="20000"/>
              </a:schemeClr>
            </a:solidFill>
            <a:ln>
              <a:noFill/>
            </a:ln>
            <a:effectLst/>
          </c:spPr>
          <c:invertIfNegative val="0"/>
          <c:cat>
            <c:strRef>
              <c:f>Tables!$S$6:$S$8</c:f>
              <c:strCache>
                <c:ptCount val="2"/>
                <c:pt idx="0">
                  <c:v>Aug</c:v>
                </c:pt>
                <c:pt idx="1">
                  <c:v>Sep</c:v>
                </c:pt>
              </c:strCache>
            </c:strRef>
          </c:cat>
          <c:val>
            <c:numRef>
              <c:f>Tables!$AF$6:$AF$8</c:f>
              <c:numCache>
                <c:formatCode>General</c:formatCode>
                <c:ptCount val="2"/>
                <c:pt idx="0">
                  <c:v>2</c:v>
                </c:pt>
              </c:numCache>
            </c:numRef>
          </c:val>
          <c:extLst>
            <c:ext xmlns:c16="http://schemas.microsoft.com/office/drawing/2014/chart" uri="{C3380CC4-5D6E-409C-BE32-E72D297353CC}">
              <c16:uniqueId val="{0000001C-6B1D-4854-A970-64781A7B5E2D}"/>
            </c:ext>
          </c:extLst>
        </c:ser>
        <c:ser>
          <c:idx val="13"/>
          <c:order val="13"/>
          <c:tx>
            <c:strRef>
              <c:f>Tables!$AG$4:$AG$5</c:f>
              <c:strCache>
                <c:ptCount val="1"/>
                <c:pt idx="0">
                  <c:v>STA</c:v>
                </c:pt>
              </c:strCache>
            </c:strRef>
          </c:tx>
          <c:spPr>
            <a:solidFill>
              <a:schemeClr val="accent2">
                <a:lumMod val="80000"/>
                <a:lumOff val="20000"/>
              </a:schemeClr>
            </a:solidFill>
            <a:ln>
              <a:noFill/>
            </a:ln>
            <a:effectLst/>
          </c:spPr>
          <c:invertIfNegative val="0"/>
          <c:cat>
            <c:strRef>
              <c:f>Tables!$S$6:$S$8</c:f>
              <c:strCache>
                <c:ptCount val="2"/>
                <c:pt idx="0">
                  <c:v>Aug</c:v>
                </c:pt>
                <c:pt idx="1">
                  <c:v>Sep</c:v>
                </c:pt>
              </c:strCache>
            </c:strRef>
          </c:cat>
          <c:val>
            <c:numRef>
              <c:f>Tables!$AG$6:$AG$8</c:f>
              <c:numCache>
                <c:formatCode>General</c:formatCode>
                <c:ptCount val="2"/>
                <c:pt idx="0">
                  <c:v>1</c:v>
                </c:pt>
                <c:pt idx="1">
                  <c:v>1</c:v>
                </c:pt>
              </c:numCache>
            </c:numRef>
          </c:val>
          <c:extLst>
            <c:ext xmlns:c16="http://schemas.microsoft.com/office/drawing/2014/chart" uri="{C3380CC4-5D6E-409C-BE32-E72D297353CC}">
              <c16:uniqueId val="{0000001D-6B1D-4854-A970-64781A7B5E2D}"/>
            </c:ext>
          </c:extLst>
        </c:ser>
        <c:ser>
          <c:idx val="14"/>
          <c:order val="14"/>
          <c:tx>
            <c:strRef>
              <c:f>Tables!$AH$4:$AH$5</c:f>
              <c:strCache>
                <c:ptCount val="1"/>
                <c:pt idx="0">
                  <c:v>SY</c:v>
                </c:pt>
              </c:strCache>
            </c:strRef>
          </c:tx>
          <c:spPr>
            <a:solidFill>
              <a:schemeClr val="accent3">
                <a:lumMod val="80000"/>
                <a:lumOff val="20000"/>
              </a:schemeClr>
            </a:solidFill>
            <a:ln>
              <a:noFill/>
            </a:ln>
            <a:effectLst/>
          </c:spPr>
          <c:invertIfNegative val="0"/>
          <c:cat>
            <c:strRef>
              <c:f>Tables!$S$6:$S$8</c:f>
              <c:strCache>
                <c:ptCount val="2"/>
                <c:pt idx="0">
                  <c:v>Aug</c:v>
                </c:pt>
                <c:pt idx="1">
                  <c:v>Sep</c:v>
                </c:pt>
              </c:strCache>
            </c:strRef>
          </c:cat>
          <c:val>
            <c:numRef>
              <c:f>Tables!$AH$6:$AH$8</c:f>
              <c:numCache>
                <c:formatCode>General</c:formatCode>
                <c:ptCount val="2"/>
                <c:pt idx="0">
                  <c:v>5</c:v>
                </c:pt>
                <c:pt idx="1">
                  <c:v>1</c:v>
                </c:pt>
              </c:numCache>
            </c:numRef>
          </c:val>
          <c:extLst>
            <c:ext xmlns:c16="http://schemas.microsoft.com/office/drawing/2014/chart" uri="{C3380CC4-5D6E-409C-BE32-E72D297353CC}">
              <c16:uniqueId val="{0000001E-6B1D-4854-A970-64781A7B5E2D}"/>
            </c:ext>
          </c:extLst>
        </c:ser>
        <c:ser>
          <c:idx val="15"/>
          <c:order val="15"/>
          <c:tx>
            <c:strRef>
              <c:f>Tables!$AI$4:$AI$5</c:f>
              <c:strCache>
                <c:ptCount val="1"/>
                <c:pt idx="0">
                  <c:v>WX</c:v>
                </c:pt>
              </c:strCache>
            </c:strRef>
          </c:tx>
          <c:spPr>
            <a:solidFill>
              <a:schemeClr val="accent4">
                <a:lumMod val="80000"/>
                <a:lumOff val="20000"/>
              </a:schemeClr>
            </a:solidFill>
            <a:ln>
              <a:noFill/>
            </a:ln>
            <a:effectLst/>
          </c:spPr>
          <c:invertIfNegative val="0"/>
          <c:cat>
            <c:strRef>
              <c:f>Tables!$S$6:$S$8</c:f>
              <c:strCache>
                <c:ptCount val="2"/>
                <c:pt idx="0">
                  <c:v>Aug</c:v>
                </c:pt>
                <c:pt idx="1">
                  <c:v>Sep</c:v>
                </c:pt>
              </c:strCache>
            </c:strRef>
          </c:cat>
          <c:val>
            <c:numRef>
              <c:f>Tables!$AI$6:$AI$8</c:f>
              <c:numCache>
                <c:formatCode>General</c:formatCode>
                <c:ptCount val="2"/>
                <c:pt idx="0">
                  <c:v>4</c:v>
                </c:pt>
              </c:numCache>
            </c:numRef>
          </c:val>
          <c:extLst>
            <c:ext xmlns:c16="http://schemas.microsoft.com/office/drawing/2014/chart" uri="{C3380CC4-5D6E-409C-BE32-E72D297353CC}">
              <c16:uniqueId val="{0000001F-6B1D-4854-A970-64781A7B5E2D}"/>
            </c:ext>
          </c:extLst>
        </c:ser>
        <c:dLbls>
          <c:showLegendKey val="0"/>
          <c:showVal val="0"/>
          <c:showCatName val="0"/>
          <c:showSerName val="0"/>
          <c:showPercent val="0"/>
          <c:showBubbleSize val="0"/>
        </c:dLbls>
        <c:gapWidth val="219"/>
        <c:overlap val="-27"/>
        <c:axId val="670305712"/>
        <c:axId val="670323472"/>
      </c:barChart>
      <c:catAx>
        <c:axId val="67030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3472"/>
        <c:crosses val="autoZero"/>
        <c:auto val="1"/>
        <c:lblAlgn val="ctr"/>
        <c:lblOffset val="100"/>
        <c:noMultiLvlLbl val="0"/>
      </c:catAx>
      <c:valAx>
        <c:axId val="6703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0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 FINAL.xlsx]Tables!Delay FRQ by AC</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Delay</a:t>
            </a:r>
            <a:r>
              <a:rPr lang="en-US" sz="1400" b="0" baseline="0">
                <a:solidFill>
                  <a:sysClr val="windowText" lastClr="000000"/>
                </a:solidFill>
              </a:rPr>
              <a:t> Frequency by A/C</a:t>
            </a:r>
            <a:endParaRPr lang="en-US" sz="1400" b="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Tables!$H$90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Tables!$G$91:$G$130</c:f>
              <c:strCache>
                <c:ptCount val="39"/>
                <c:pt idx="0">
                  <c:v>801</c:v>
                </c:pt>
                <c:pt idx="1">
                  <c:v>804</c:v>
                </c:pt>
                <c:pt idx="2">
                  <c:v>805</c:v>
                </c:pt>
                <c:pt idx="3">
                  <c:v>808</c:v>
                </c:pt>
                <c:pt idx="4">
                  <c:v>809</c:v>
                </c:pt>
                <c:pt idx="5">
                  <c:v>813</c:v>
                </c:pt>
                <c:pt idx="6">
                  <c:v>814</c:v>
                </c:pt>
                <c:pt idx="7">
                  <c:v>815</c:v>
                </c:pt>
                <c:pt idx="8">
                  <c:v>816</c:v>
                </c:pt>
                <c:pt idx="9">
                  <c:v>819</c:v>
                </c:pt>
                <c:pt idx="10">
                  <c:v>820</c:v>
                </c:pt>
                <c:pt idx="11">
                  <c:v>821</c:v>
                </c:pt>
                <c:pt idx="12">
                  <c:v>822</c:v>
                </c:pt>
                <c:pt idx="13">
                  <c:v>823</c:v>
                </c:pt>
                <c:pt idx="14">
                  <c:v>824</c:v>
                </c:pt>
                <c:pt idx="15">
                  <c:v>825</c:v>
                </c:pt>
                <c:pt idx="16">
                  <c:v>826</c:v>
                </c:pt>
                <c:pt idx="17">
                  <c:v>827</c:v>
                </c:pt>
                <c:pt idx="18">
                  <c:v>828</c:v>
                </c:pt>
                <c:pt idx="19">
                  <c:v>829</c:v>
                </c:pt>
                <c:pt idx="20">
                  <c:v>830</c:v>
                </c:pt>
                <c:pt idx="21">
                  <c:v>831</c:v>
                </c:pt>
                <c:pt idx="22">
                  <c:v>832</c:v>
                </c:pt>
                <c:pt idx="23">
                  <c:v>833</c:v>
                </c:pt>
                <c:pt idx="24">
                  <c:v>834</c:v>
                </c:pt>
                <c:pt idx="25">
                  <c:v>835</c:v>
                </c:pt>
                <c:pt idx="26">
                  <c:v>836</c:v>
                </c:pt>
                <c:pt idx="27">
                  <c:v>837</c:v>
                </c:pt>
                <c:pt idx="28">
                  <c:v>838</c:v>
                </c:pt>
                <c:pt idx="29">
                  <c:v>840</c:v>
                </c:pt>
                <c:pt idx="30">
                  <c:v>841</c:v>
                </c:pt>
                <c:pt idx="31">
                  <c:v>843</c:v>
                </c:pt>
                <c:pt idx="32">
                  <c:v>844</c:v>
                </c:pt>
                <c:pt idx="33">
                  <c:v>845</c:v>
                </c:pt>
                <c:pt idx="34">
                  <c:v>846</c:v>
                </c:pt>
                <c:pt idx="35">
                  <c:v>847</c:v>
                </c:pt>
                <c:pt idx="36">
                  <c:v>848</c:v>
                </c:pt>
                <c:pt idx="37">
                  <c:v>851</c:v>
                </c:pt>
                <c:pt idx="38">
                  <c:v>852</c:v>
                </c:pt>
              </c:strCache>
            </c:strRef>
          </c:cat>
          <c:val>
            <c:numRef>
              <c:f>Tables!$H$91:$H$130</c:f>
              <c:numCache>
                <c:formatCode>General</c:formatCode>
                <c:ptCount val="39"/>
                <c:pt idx="0">
                  <c:v>3</c:v>
                </c:pt>
                <c:pt idx="1">
                  <c:v>2</c:v>
                </c:pt>
                <c:pt idx="2">
                  <c:v>3</c:v>
                </c:pt>
                <c:pt idx="3">
                  <c:v>1</c:v>
                </c:pt>
                <c:pt idx="4">
                  <c:v>4</c:v>
                </c:pt>
                <c:pt idx="5">
                  <c:v>2</c:v>
                </c:pt>
                <c:pt idx="6">
                  <c:v>2</c:v>
                </c:pt>
                <c:pt idx="7">
                  <c:v>3</c:v>
                </c:pt>
                <c:pt idx="8">
                  <c:v>5</c:v>
                </c:pt>
                <c:pt idx="9">
                  <c:v>1</c:v>
                </c:pt>
                <c:pt idx="10">
                  <c:v>6</c:v>
                </c:pt>
                <c:pt idx="11">
                  <c:v>2</c:v>
                </c:pt>
                <c:pt idx="12">
                  <c:v>6</c:v>
                </c:pt>
                <c:pt idx="13">
                  <c:v>2</c:v>
                </c:pt>
                <c:pt idx="14">
                  <c:v>2</c:v>
                </c:pt>
                <c:pt idx="15">
                  <c:v>2</c:v>
                </c:pt>
                <c:pt idx="16">
                  <c:v>1</c:v>
                </c:pt>
                <c:pt idx="17">
                  <c:v>3</c:v>
                </c:pt>
                <c:pt idx="18">
                  <c:v>2</c:v>
                </c:pt>
                <c:pt idx="19">
                  <c:v>1</c:v>
                </c:pt>
                <c:pt idx="20">
                  <c:v>1</c:v>
                </c:pt>
                <c:pt idx="21">
                  <c:v>1</c:v>
                </c:pt>
                <c:pt idx="22">
                  <c:v>2</c:v>
                </c:pt>
                <c:pt idx="23">
                  <c:v>4</c:v>
                </c:pt>
                <c:pt idx="24">
                  <c:v>4</c:v>
                </c:pt>
                <c:pt idx="25">
                  <c:v>1</c:v>
                </c:pt>
                <c:pt idx="26">
                  <c:v>3</c:v>
                </c:pt>
                <c:pt idx="27">
                  <c:v>3</c:v>
                </c:pt>
                <c:pt idx="28">
                  <c:v>2</c:v>
                </c:pt>
                <c:pt idx="29">
                  <c:v>4</c:v>
                </c:pt>
                <c:pt idx="30">
                  <c:v>2</c:v>
                </c:pt>
                <c:pt idx="31">
                  <c:v>1</c:v>
                </c:pt>
                <c:pt idx="32">
                  <c:v>8</c:v>
                </c:pt>
                <c:pt idx="33">
                  <c:v>2</c:v>
                </c:pt>
                <c:pt idx="34">
                  <c:v>2</c:v>
                </c:pt>
                <c:pt idx="35">
                  <c:v>3</c:v>
                </c:pt>
                <c:pt idx="36">
                  <c:v>1</c:v>
                </c:pt>
                <c:pt idx="37">
                  <c:v>1</c:v>
                </c:pt>
                <c:pt idx="38">
                  <c:v>2</c:v>
                </c:pt>
              </c:numCache>
            </c:numRef>
          </c:val>
          <c:extLst>
            <c:ext xmlns:c16="http://schemas.microsoft.com/office/drawing/2014/chart" uri="{C3380CC4-5D6E-409C-BE32-E72D297353CC}">
              <c16:uniqueId val="{00000000-CBB9-4B9B-B89F-E03C945C5971}"/>
            </c:ext>
          </c:extLst>
        </c:ser>
        <c:dLbls>
          <c:dLblPos val="inEnd"/>
          <c:showLegendKey val="0"/>
          <c:showVal val="1"/>
          <c:showCatName val="0"/>
          <c:showSerName val="0"/>
          <c:showPercent val="0"/>
          <c:showBubbleSize val="0"/>
        </c:dLbls>
        <c:gapWidth val="100"/>
        <c:overlap val="-24"/>
        <c:axId val="67754959"/>
        <c:axId val="67756399"/>
      </c:barChart>
      <c:catAx>
        <c:axId val="677549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56399"/>
        <c:crosses val="autoZero"/>
        <c:auto val="1"/>
        <c:lblAlgn val="ctr"/>
        <c:lblOffset val="100"/>
        <c:noMultiLvlLbl val="0"/>
      </c:catAx>
      <c:valAx>
        <c:axId val="67756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 FINAL.xlsx]Tables!Top 10 DLYS by Delay Code</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Top Delay Codes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Tables!$L$182</c:f>
              <c:strCache>
                <c:ptCount val="1"/>
                <c:pt idx="0">
                  <c:v>Count of Delay 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Tables!$K$183:$K$193</c:f>
              <c:strCache>
                <c:ptCount val="10"/>
                <c:pt idx="0">
                  <c:v>41</c:v>
                </c:pt>
                <c:pt idx="1">
                  <c:v>6M</c:v>
                </c:pt>
                <c:pt idx="2">
                  <c:v>46</c:v>
                </c:pt>
                <c:pt idx="3">
                  <c:v>65</c:v>
                </c:pt>
                <c:pt idx="4">
                  <c:v>67</c:v>
                </c:pt>
                <c:pt idx="5">
                  <c:v>51</c:v>
                </c:pt>
                <c:pt idx="6">
                  <c:v>87</c:v>
                </c:pt>
                <c:pt idx="7">
                  <c:v>41C</c:v>
                </c:pt>
                <c:pt idx="8">
                  <c:v>83</c:v>
                </c:pt>
                <c:pt idx="9">
                  <c:v>105</c:v>
                </c:pt>
              </c:strCache>
            </c:strRef>
          </c:cat>
          <c:val>
            <c:numRef>
              <c:f>Tables!$L$183:$L$193</c:f>
              <c:numCache>
                <c:formatCode>General</c:formatCode>
                <c:ptCount val="10"/>
                <c:pt idx="0">
                  <c:v>21</c:v>
                </c:pt>
                <c:pt idx="1">
                  <c:v>8</c:v>
                </c:pt>
                <c:pt idx="2">
                  <c:v>7</c:v>
                </c:pt>
                <c:pt idx="3">
                  <c:v>6</c:v>
                </c:pt>
                <c:pt idx="4">
                  <c:v>4</c:v>
                </c:pt>
                <c:pt idx="5">
                  <c:v>3</c:v>
                </c:pt>
                <c:pt idx="6">
                  <c:v>2</c:v>
                </c:pt>
                <c:pt idx="7">
                  <c:v>1</c:v>
                </c:pt>
                <c:pt idx="8">
                  <c:v>1</c:v>
                </c:pt>
                <c:pt idx="9">
                  <c:v>1</c:v>
                </c:pt>
              </c:numCache>
            </c:numRef>
          </c:val>
          <c:extLst>
            <c:ext xmlns:c16="http://schemas.microsoft.com/office/drawing/2014/chart" uri="{C3380CC4-5D6E-409C-BE32-E72D297353CC}">
              <c16:uniqueId val="{00000002-9489-46E7-926F-69219411D8B7}"/>
            </c:ext>
          </c:extLst>
        </c:ser>
        <c:ser>
          <c:idx val="1"/>
          <c:order val="1"/>
          <c:tx>
            <c:strRef>
              <c:f>Tables!$M$182</c:f>
              <c:strCache>
                <c:ptCount val="1"/>
                <c:pt idx="0">
                  <c:v>Sum of Delay total time </c:v>
                </c:pt>
              </c:strCache>
            </c:strRef>
          </c:tx>
          <c:spPr>
            <a:noFill/>
            <a:ln>
              <a:noFill/>
            </a:ln>
            <a:effectLst/>
          </c:spPr>
          <c:invertIfNegative val="0"/>
          <c:cat>
            <c:strRef>
              <c:f>Tables!$K$183:$K$193</c:f>
              <c:strCache>
                <c:ptCount val="10"/>
                <c:pt idx="0">
                  <c:v>41</c:v>
                </c:pt>
                <c:pt idx="1">
                  <c:v>6M</c:v>
                </c:pt>
                <c:pt idx="2">
                  <c:v>46</c:v>
                </c:pt>
                <c:pt idx="3">
                  <c:v>65</c:v>
                </c:pt>
                <c:pt idx="4">
                  <c:v>67</c:v>
                </c:pt>
                <c:pt idx="5">
                  <c:v>51</c:v>
                </c:pt>
                <c:pt idx="6">
                  <c:v>87</c:v>
                </c:pt>
                <c:pt idx="7">
                  <c:v>41C</c:v>
                </c:pt>
                <c:pt idx="8">
                  <c:v>83</c:v>
                </c:pt>
                <c:pt idx="9">
                  <c:v>105</c:v>
                </c:pt>
              </c:strCache>
            </c:strRef>
          </c:cat>
          <c:val>
            <c:numRef>
              <c:f>Tables!$M$183:$M$193</c:f>
              <c:numCache>
                <c:formatCode>[h]:mm</c:formatCode>
                <c:ptCount val="10"/>
                <c:pt idx="0">
                  <c:v>0.29791666666666666</c:v>
                </c:pt>
                <c:pt idx="1">
                  <c:v>5.486111111111111E-2</c:v>
                </c:pt>
                <c:pt idx="2">
                  <c:v>0.6479166666666667</c:v>
                </c:pt>
                <c:pt idx="3">
                  <c:v>0.1701388888888889</c:v>
                </c:pt>
                <c:pt idx="4">
                  <c:v>5.486111111111111E-2</c:v>
                </c:pt>
                <c:pt idx="5">
                  <c:v>0.1847222222222222</c:v>
                </c:pt>
                <c:pt idx="6">
                  <c:v>0.3305555555555556</c:v>
                </c:pt>
                <c:pt idx="7">
                  <c:v>0.19305555555555556</c:v>
                </c:pt>
                <c:pt idx="8">
                  <c:v>5.2083333333333336E-2</c:v>
                </c:pt>
                <c:pt idx="9">
                  <c:v>0.15069444444444444</c:v>
                </c:pt>
              </c:numCache>
            </c:numRef>
          </c:val>
          <c:extLst>
            <c:ext xmlns:c16="http://schemas.microsoft.com/office/drawing/2014/chart" uri="{C3380CC4-5D6E-409C-BE32-E72D297353CC}">
              <c16:uniqueId val="{00000000-311B-4F19-AA1C-3196C385CE2C}"/>
            </c:ext>
          </c:extLst>
        </c:ser>
        <c:dLbls>
          <c:showLegendKey val="0"/>
          <c:showVal val="0"/>
          <c:showCatName val="0"/>
          <c:showSerName val="0"/>
          <c:showPercent val="0"/>
          <c:showBubbleSize val="0"/>
        </c:dLbls>
        <c:gapWidth val="50"/>
        <c:overlap val="100"/>
        <c:axId val="872821071"/>
        <c:axId val="872832591"/>
      </c:barChart>
      <c:catAx>
        <c:axId val="8728210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832591"/>
        <c:crosses val="autoZero"/>
        <c:auto val="1"/>
        <c:lblAlgn val="ctr"/>
        <c:lblOffset val="100"/>
        <c:noMultiLvlLbl val="0"/>
      </c:catAx>
      <c:valAx>
        <c:axId val="872832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8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 FINAL.xlsx]Tables!TOP DELAYS BY ARR</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Top</a:t>
            </a:r>
            <a:r>
              <a:rPr lang="en-US" sz="1400" b="0" baseline="0">
                <a:solidFill>
                  <a:sysClr val="windowText" lastClr="000000"/>
                </a:solidFill>
              </a:rPr>
              <a:t> Delays by ARR</a:t>
            </a:r>
            <a:endParaRPr lang="en-US" sz="1400" b="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alpha val="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Tables!$Q$182</c:f>
              <c:strCache>
                <c:ptCount val="1"/>
                <c:pt idx="0">
                  <c:v>Count of Delay 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Tables!$P$183:$P$193</c:f>
              <c:strCache>
                <c:ptCount val="10"/>
                <c:pt idx="0">
                  <c:v>CMH</c:v>
                </c:pt>
                <c:pt idx="1">
                  <c:v>IND</c:v>
                </c:pt>
                <c:pt idx="2">
                  <c:v>CLE</c:v>
                </c:pt>
                <c:pt idx="3">
                  <c:v>BUF</c:v>
                </c:pt>
                <c:pt idx="4">
                  <c:v>DEN</c:v>
                </c:pt>
                <c:pt idx="5">
                  <c:v>BWI</c:v>
                </c:pt>
                <c:pt idx="6">
                  <c:v>SFO</c:v>
                </c:pt>
                <c:pt idx="7">
                  <c:v>PWM</c:v>
                </c:pt>
                <c:pt idx="8">
                  <c:v>LAS</c:v>
                </c:pt>
                <c:pt idx="9">
                  <c:v>DFW</c:v>
                </c:pt>
              </c:strCache>
            </c:strRef>
          </c:cat>
          <c:val>
            <c:numRef>
              <c:f>Tables!$Q$183:$Q$193</c:f>
              <c:numCache>
                <c:formatCode>General</c:formatCode>
                <c:ptCount val="10"/>
                <c:pt idx="0">
                  <c:v>1</c:v>
                </c:pt>
                <c:pt idx="1">
                  <c:v>1</c:v>
                </c:pt>
                <c:pt idx="2">
                  <c:v>2</c:v>
                </c:pt>
                <c:pt idx="3">
                  <c:v>2</c:v>
                </c:pt>
                <c:pt idx="4">
                  <c:v>4</c:v>
                </c:pt>
                <c:pt idx="5">
                  <c:v>4</c:v>
                </c:pt>
                <c:pt idx="6">
                  <c:v>4</c:v>
                </c:pt>
                <c:pt idx="7">
                  <c:v>4</c:v>
                </c:pt>
                <c:pt idx="8">
                  <c:v>5</c:v>
                </c:pt>
                <c:pt idx="9">
                  <c:v>8</c:v>
                </c:pt>
              </c:numCache>
            </c:numRef>
          </c:val>
          <c:extLst>
            <c:ext xmlns:c16="http://schemas.microsoft.com/office/drawing/2014/chart" uri="{C3380CC4-5D6E-409C-BE32-E72D297353CC}">
              <c16:uniqueId val="{0000000D-1298-45DF-A865-C432D9A0ECCF}"/>
            </c:ext>
          </c:extLst>
        </c:ser>
        <c:ser>
          <c:idx val="1"/>
          <c:order val="1"/>
          <c:tx>
            <c:strRef>
              <c:f>Tables!$R$182</c:f>
              <c:strCache>
                <c:ptCount val="1"/>
                <c:pt idx="0">
                  <c:v>Sum of Delay total time </c:v>
                </c:pt>
              </c:strCache>
            </c:strRef>
          </c:tx>
          <c:spPr>
            <a:solidFill>
              <a:schemeClr val="bg1">
                <a:alpha val="0"/>
              </a:schemeClr>
            </a:solidFill>
            <a:ln>
              <a:noFill/>
            </a:ln>
            <a:effectLst/>
          </c:spPr>
          <c:invertIfNegative val="0"/>
          <c:cat>
            <c:strRef>
              <c:f>Tables!$P$183:$P$193</c:f>
              <c:strCache>
                <c:ptCount val="10"/>
                <c:pt idx="0">
                  <c:v>CMH</c:v>
                </c:pt>
                <c:pt idx="1">
                  <c:v>IND</c:v>
                </c:pt>
                <c:pt idx="2">
                  <c:v>CLE</c:v>
                </c:pt>
                <c:pt idx="3">
                  <c:v>BUF</c:v>
                </c:pt>
                <c:pt idx="4">
                  <c:v>DEN</c:v>
                </c:pt>
                <c:pt idx="5">
                  <c:v>BWI</c:v>
                </c:pt>
                <c:pt idx="6">
                  <c:v>SFO</c:v>
                </c:pt>
                <c:pt idx="7">
                  <c:v>PWM</c:v>
                </c:pt>
                <c:pt idx="8">
                  <c:v>LAS</c:v>
                </c:pt>
                <c:pt idx="9">
                  <c:v>DFW</c:v>
                </c:pt>
              </c:strCache>
            </c:strRef>
          </c:cat>
          <c:val>
            <c:numRef>
              <c:f>Tables!$R$183:$R$193</c:f>
              <c:numCache>
                <c:formatCode>[h]:mm</c:formatCode>
                <c:ptCount val="10"/>
                <c:pt idx="0">
                  <c:v>0.19305555555555556</c:v>
                </c:pt>
                <c:pt idx="1">
                  <c:v>0.15069444444444444</c:v>
                </c:pt>
                <c:pt idx="2">
                  <c:v>0.14166666666666666</c:v>
                </c:pt>
                <c:pt idx="3">
                  <c:v>0.15833333333333335</c:v>
                </c:pt>
                <c:pt idx="4">
                  <c:v>8.0555555555555547E-2</c:v>
                </c:pt>
                <c:pt idx="5">
                  <c:v>7.2916666666666671E-2</c:v>
                </c:pt>
                <c:pt idx="6">
                  <c:v>0.35694444444444445</c:v>
                </c:pt>
                <c:pt idx="7">
                  <c:v>0.4465277777777778</c:v>
                </c:pt>
                <c:pt idx="8">
                  <c:v>6.9444444444444434E-2</c:v>
                </c:pt>
                <c:pt idx="9">
                  <c:v>0.11736111111111111</c:v>
                </c:pt>
              </c:numCache>
            </c:numRef>
          </c:val>
          <c:extLst>
            <c:ext xmlns:c16="http://schemas.microsoft.com/office/drawing/2014/chart" uri="{C3380CC4-5D6E-409C-BE32-E72D297353CC}">
              <c16:uniqueId val="{00000000-1CD4-4B45-A6AA-9F503DEE3BE2}"/>
            </c:ext>
          </c:extLst>
        </c:ser>
        <c:dLbls>
          <c:showLegendKey val="0"/>
          <c:showVal val="0"/>
          <c:showCatName val="0"/>
          <c:showSerName val="0"/>
          <c:showPercent val="0"/>
          <c:showBubbleSize val="0"/>
        </c:dLbls>
        <c:gapWidth val="100"/>
        <c:overlap val="100"/>
        <c:axId val="320073247"/>
        <c:axId val="714933999"/>
      </c:barChart>
      <c:catAx>
        <c:axId val="3200732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933999"/>
        <c:crosses val="autoZero"/>
        <c:auto val="1"/>
        <c:lblAlgn val="ctr"/>
        <c:lblOffset val="100"/>
        <c:noMultiLvlLbl val="0"/>
      </c:catAx>
      <c:valAx>
        <c:axId val="71493399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07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 of Delay Times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Aptos Narrow" panose="02110004020202020204"/>
            </a:rPr>
            <a:t>Distribution of Delay Times</a:t>
          </a:r>
        </a:p>
      </cx:txPr>
    </cx:title>
    <cx:plotArea>
      <cx:plotAreaRegion>
        <cx:series layoutId="clusteredColumn" uniqueId="{DF2A88D8-6497-4BC2-9B54-E616E5AD7400}">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binning intervalClosed="r">
              <cx:binSize val="0.016"/>
            </cx:binning>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hyperlink" Target="#Overview!A1"/><Relationship Id="rId18" Type="http://schemas.openxmlformats.org/officeDocument/2006/relationships/image" Target="../media/image11.svg"/><Relationship Id="rId3" Type="http://schemas.openxmlformats.org/officeDocument/2006/relationships/image" Target="../media/image2.png"/><Relationship Id="rId21" Type="http://schemas.openxmlformats.org/officeDocument/2006/relationships/image" Target="../media/image12.emf"/><Relationship Id="rId7" Type="http://schemas.openxmlformats.org/officeDocument/2006/relationships/image" Target="../media/image5.svg"/><Relationship Id="rId12" Type="http://schemas.openxmlformats.org/officeDocument/2006/relationships/chart" Target="../charts/chart2.xml"/><Relationship Id="rId17" Type="http://schemas.openxmlformats.org/officeDocument/2006/relationships/image" Target="../media/image10.png"/><Relationship Id="rId2" Type="http://schemas.openxmlformats.org/officeDocument/2006/relationships/hyperlink" Target="#Delays!A1"/><Relationship Id="rId16" Type="http://schemas.openxmlformats.org/officeDocument/2006/relationships/hyperlink" Target="#'Master Codes'!A1"/><Relationship Id="rId20" Type="http://schemas.microsoft.com/office/2014/relationships/chartEx" Target="../charts/chartEx1.xml"/><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chart" Target="../charts/chart1.xml"/><Relationship Id="rId5" Type="http://schemas.openxmlformats.org/officeDocument/2006/relationships/hyperlink" Target="#Controllable!A1"/><Relationship Id="rId15" Type="http://schemas.openxmlformats.org/officeDocument/2006/relationships/image" Target="../media/image9.svg"/><Relationship Id="rId10" Type="http://schemas.openxmlformats.org/officeDocument/2006/relationships/image" Target="../media/image7.svg"/><Relationship Id="rId19"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18" Type="http://schemas.openxmlformats.org/officeDocument/2006/relationships/chart" Target="../charts/chart5.xml"/><Relationship Id="rId3" Type="http://schemas.openxmlformats.org/officeDocument/2006/relationships/hyperlink" Target="#Delays!A1"/><Relationship Id="rId7" Type="http://schemas.openxmlformats.org/officeDocument/2006/relationships/image" Target="../media/image4.png"/><Relationship Id="rId12" Type="http://schemas.openxmlformats.org/officeDocument/2006/relationships/hyperlink" Target="#Overview!A1"/><Relationship Id="rId17" Type="http://schemas.openxmlformats.org/officeDocument/2006/relationships/image" Target="../media/image13.svg"/><Relationship Id="rId2" Type="http://schemas.openxmlformats.org/officeDocument/2006/relationships/image" Target="../media/image1.jpeg"/><Relationship Id="rId16" Type="http://schemas.openxmlformats.org/officeDocument/2006/relationships/image" Target="../media/image10.png"/><Relationship Id="rId20" Type="http://schemas.openxmlformats.org/officeDocument/2006/relationships/chart" Target="../charts/chart7.xml"/><Relationship Id="rId1" Type="http://schemas.openxmlformats.org/officeDocument/2006/relationships/chart" Target="../charts/chart4.xml"/><Relationship Id="rId6" Type="http://schemas.openxmlformats.org/officeDocument/2006/relationships/hyperlink" Target="#Controllable!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Master Codes'!A1"/><Relationship Id="rId10" Type="http://schemas.openxmlformats.org/officeDocument/2006/relationships/image" Target="../media/image6.png"/><Relationship Id="rId19" Type="http://schemas.openxmlformats.org/officeDocument/2006/relationships/chart" Target="../charts/chart6.xml"/><Relationship Id="rId4" Type="http://schemas.openxmlformats.org/officeDocument/2006/relationships/image" Target="../media/image2.png"/><Relationship Id="rId9" Type="http://schemas.openxmlformats.org/officeDocument/2006/relationships/hyperlink" Target="#Tables!A1"/><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elays!A1"/><Relationship Id="rId16"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Overview!A1"/><Relationship Id="rId5" Type="http://schemas.openxmlformats.org/officeDocument/2006/relationships/hyperlink" Target="#Controllable!A1"/><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Master Codes'!A1"/></Relationships>
</file>

<file path=xl/drawings/_rels/drawing4.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elays!A1"/><Relationship Id="rId16"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Overview!A1"/><Relationship Id="rId5" Type="http://schemas.openxmlformats.org/officeDocument/2006/relationships/hyperlink" Target="#Controllable!A1"/><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Master Codes'!A1"/></Relationships>
</file>

<file path=xl/drawings/_rels/drawing5.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elays!A1"/><Relationship Id="rId16"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Overview!A1"/><Relationship Id="rId5" Type="http://schemas.openxmlformats.org/officeDocument/2006/relationships/hyperlink" Target="#Controllable!A1"/><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Master Codes'!A1"/></Relationships>
</file>

<file path=xl/drawings/drawing1.xml><?xml version="1.0" encoding="utf-8"?>
<xdr:wsDr xmlns:xdr="http://schemas.openxmlformats.org/drawingml/2006/spreadsheetDrawing" xmlns:a="http://schemas.openxmlformats.org/drawingml/2006/main">
  <xdr:oneCellAnchor>
    <xdr:from>
      <xdr:col>15</xdr:col>
      <xdr:colOff>50800</xdr:colOff>
      <xdr:row>27</xdr:row>
      <xdr:rowOff>127000</xdr:rowOff>
    </xdr:from>
    <xdr:ext cx="184731" cy="264560"/>
    <xdr:sp macro="" textlink="">
      <xdr:nvSpPr>
        <xdr:cNvPr id="2" name="TextBox 1">
          <a:extLst>
            <a:ext uri="{FF2B5EF4-FFF2-40B4-BE49-F238E27FC236}">
              <a16:creationId xmlns:a16="http://schemas.microsoft.com/office/drawing/2014/main" id="{792B59F7-A071-1EE6-1783-F4F75BADDA96}"/>
            </a:ext>
          </a:extLst>
        </xdr:cNvPr>
        <xdr:cNvSpPr txBox="1"/>
      </xdr:nvSpPr>
      <xdr:spPr>
        <a:xfrm>
          <a:off x="9194800" y="527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0</xdr:colOff>
      <xdr:row>0</xdr:row>
      <xdr:rowOff>25400</xdr:rowOff>
    </xdr:from>
    <xdr:to>
      <xdr:col>1</xdr:col>
      <xdr:colOff>0</xdr:colOff>
      <xdr:row>7</xdr:row>
      <xdr:rowOff>114300</xdr:rowOff>
    </xdr:to>
    <xdr:pic>
      <xdr:nvPicPr>
        <xdr:cNvPr id="4" name="Picture 3" descr="Sun Country Airlines | Book &amp; Get upto 30% OFF | Summer Offer">
          <a:extLst>
            <a:ext uri="{FF2B5EF4-FFF2-40B4-BE49-F238E27FC236}">
              <a16:creationId xmlns:a16="http://schemas.microsoft.com/office/drawing/2014/main" id="{0F3EF83F-5B3B-A502-83A6-ADF1C2B7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6" name="Graphic 5" descr="Table with solid fill">
          <a:hlinkClick xmlns:r="http://schemas.openxmlformats.org/officeDocument/2006/relationships" r:id="rId2"/>
          <a:extLst>
            <a:ext uri="{FF2B5EF4-FFF2-40B4-BE49-F238E27FC236}">
              <a16:creationId xmlns:a16="http://schemas.microsoft.com/office/drawing/2014/main" id="{F9F41A27-44B3-B75B-1557-FC35B77AF76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47700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13" name="Graphic 12" descr="Airplane with solid fill">
          <a:hlinkClick xmlns:r="http://schemas.openxmlformats.org/officeDocument/2006/relationships" r:id="rId5"/>
          <a:extLst>
            <a:ext uri="{FF2B5EF4-FFF2-40B4-BE49-F238E27FC236}">
              <a16:creationId xmlns:a16="http://schemas.microsoft.com/office/drawing/2014/main" id="{CE9C963E-5424-1FEF-AAA4-39C857AE3EC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397500"/>
          <a:ext cx="914400" cy="914400"/>
        </a:xfrm>
        <a:prstGeom prst="rect">
          <a:avLst/>
        </a:prstGeom>
      </xdr:spPr>
    </xdr:pic>
    <xdr:clientData/>
  </xdr:twoCellAnchor>
  <xdr:twoCellAnchor>
    <xdr:from>
      <xdr:col>1</xdr:col>
      <xdr:colOff>50800</xdr:colOff>
      <xdr:row>0</xdr:row>
      <xdr:rowOff>50800</xdr:rowOff>
    </xdr:from>
    <xdr:to>
      <xdr:col>38</xdr:col>
      <xdr:colOff>0</xdr:colOff>
      <xdr:row>4</xdr:row>
      <xdr:rowOff>165100</xdr:rowOff>
    </xdr:to>
    <xdr:sp macro="" textlink="">
      <xdr:nvSpPr>
        <xdr:cNvPr id="14" name="Rectangle: Rounded Corners 13">
          <a:extLst>
            <a:ext uri="{FF2B5EF4-FFF2-40B4-BE49-F238E27FC236}">
              <a16:creationId xmlns:a16="http://schemas.microsoft.com/office/drawing/2014/main" id="{4A691E46-0F88-A02B-7C6E-C4450B857F13}"/>
            </a:ext>
          </a:extLst>
        </xdr:cNvPr>
        <xdr:cNvSpPr/>
      </xdr:nvSpPr>
      <xdr:spPr>
        <a:xfrm>
          <a:off x="1460500" y="50800"/>
          <a:ext cx="22504400" cy="876300"/>
        </a:xfrm>
        <a:prstGeom prst="round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Delay</a:t>
          </a:r>
          <a:r>
            <a:rPr lang="en-US" sz="3200" baseline="0"/>
            <a:t> Performance Overview </a:t>
          </a:r>
          <a:endParaRPr lang="en-US" sz="3200"/>
        </a:p>
      </xdr:txBody>
    </xdr:sp>
    <xdr:clientData/>
  </xdr:twoCellAnchor>
  <xdr:twoCellAnchor>
    <xdr:from>
      <xdr:col>5</xdr:col>
      <xdr:colOff>571500</xdr:colOff>
      <xdr:row>5</xdr:row>
      <xdr:rowOff>127000</xdr:rowOff>
    </xdr:from>
    <xdr:to>
      <xdr:col>19</xdr:col>
      <xdr:colOff>12700</xdr:colOff>
      <xdr:row>27</xdr:row>
      <xdr:rowOff>63500</xdr:rowOff>
    </xdr:to>
    <xdr:sp macro="" textlink="">
      <xdr:nvSpPr>
        <xdr:cNvPr id="16" name="Rectangle: Rounded Corners 15">
          <a:extLst>
            <a:ext uri="{FF2B5EF4-FFF2-40B4-BE49-F238E27FC236}">
              <a16:creationId xmlns:a16="http://schemas.microsoft.com/office/drawing/2014/main" id="{FBA2EE54-64A6-4C86-8292-457106241D09}"/>
            </a:ext>
          </a:extLst>
        </xdr:cNvPr>
        <xdr:cNvSpPr/>
      </xdr:nvSpPr>
      <xdr:spPr>
        <a:xfrm>
          <a:off x="4419600" y="1079500"/>
          <a:ext cx="7975600" cy="4127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19</xdr:col>
      <xdr:colOff>203200</xdr:colOff>
      <xdr:row>5</xdr:row>
      <xdr:rowOff>114300</xdr:rowOff>
    </xdr:from>
    <xdr:to>
      <xdr:col>37</xdr:col>
      <xdr:colOff>596900</xdr:colOff>
      <xdr:row>27</xdr:row>
      <xdr:rowOff>50800</xdr:rowOff>
    </xdr:to>
    <xdr:sp macro="" textlink="">
      <xdr:nvSpPr>
        <xdr:cNvPr id="22" name="Rectangle: Rounded Corners 21">
          <a:extLst>
            <a:ext uri="{FF2B5EF4-FFF2-40B4-BE49-F238E27FC236}">
              <a16:creationId xmlns:a16="http://schemas.microsoft.com/office/drawing/2014/main" id="{2226B958-1160-CAA3-12C0-F1DB9FE8DA42}"/>
            </a:ext>
          </a:extLst>
        </xdr:cNvPr>
        <xdr:cNvSpPr/>
      </xdr:nvSpPr>
      <xdr:spPr>
        <a:xfrm>
          <a:off x="12585700" y="1066800"/>
          <a:ext cx="11366500" cy="4127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19</xdr:col>
      <xdr:colOff>228600</xdr:colOff>
      <xdr:row>28</xdr:row>
      <xdr:rowOff>38100</xdr:rowOff>
    </xdr:from>
    <xdr:to>
      <xdr:col>37</xdr:col>
      <xdr:colOff>584200</xdr:colOff>
      <xdr:row>53</xdr:row>
      <xdr:rowOff>25400</xdr:rowOff>
    </xdr:to>
    <xdr:sp macro="" textlink="">
      <xdr:nvSpPr>
        <xdr:cNvPr id="23" name="Rectangle: Rounded Corners 22">
          <a:extLst>
            <a:ext uri="{FF2B5EF4-FFF2-40B4-BE49-F238E27FC236}">
              <a16:creationId xmlns:a16="http://schemas.microsoft.com/office/drawing/2014/main" id="{67C4BF8F-683F-44B5-0383-6AC8E0DEF100}"/>
            </a:ext>
          </a:extLst>
        </xdr:cNvPr>
        <xdr:cNvSpPr/>
      </xdr:nvSpPr>
      <xdr:spPr>
        <a:xfrm>
          <a:off x="12611100" y="5372100"/>
          <a:ext cx="11328400" cy="4749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editAs="oneCell">
    <xdr:from>
      <xdr:col>0</xdr:col>
      <xdr:colOff>292100</xdr:colOff>
      <xdr:row>39</xdr:row>
      <xdr:rowOff>0</xdr:rowOff>
    </xdr:from>
    <xdr:to>
      <xdr:col>0</xdr:col>
      <xdr:colOff>1206500</xdr:colOff>
      <xdr:row>43</xdr:row>
      <xdr:rowOff>152400</xdr:rowOff>
    </xdr:to>
    <xdr:pic>
      <xdr:nvPicPr>
        <xdr:cNvPr id="26" name="Graphic 25" descr="Artificial Intelligence with solid fill">
          <a:hlinkClick xmlns:r="http://schemas.openxmlformats.org/officeDocument/2006/relationships" r:id="rId8"/>
          <a:extLst>
            <a:ext uri="{FF2B5EF4-FFF2-40B4-BE49-F238E27FC236}">
              <a16:creationId xmlns:a16="http://schemas.microsoft.com/office/drawing/2014/main" id="{DEFFA464-AABB-8116-C3B7-4055B44FB88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429500"/>
          <a:ext cx="914400" cy="914400"/>
        </a:xfrm>
        <a:prstGeom prst="rect">
          <a:avLst/>
        </a:prstGeom>
      </xdr:spPr>
    </xdr:pic>
    <xdr:clientData/>
  </xdr:twoCellAnchor>
  <xdr:twoCellAnchor>
    <xdr:from>
      <xdr:col>19</xdr:col>
      <xdr:colOff>444500</xdr:colOff>
      <xdr:row>29</xdr:row>
      <xdr:rowOff>114300</xdr:rowOff>
    </xdr:from>
    <xdr:to>
      <xdr:col>37</xdr:col>
      <xdr:colOff>368300</xdr:colOff>
      <xdr:row>51</xdr:row>
      <xdr:rowOff>152400</xdr:rowOff>
    </xdr:to>
    <xdr:graphicFrame macro="">
      <xdr:nvGraphicFramePr>
        <xdr:cNvPr id="27" name="Chart 26">
          <a:extLst>
            <a:ext uri="{FF2B5EF4-FFF2-40B4-BE49-F238E27FC236}">
              <a16:creationId xmlns:a16="http://schemas.microsoft.com/office/drawing/2014/main" id="{BAD03ADE-5640-44CC-8CD3-F0FA4A9E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139700</xdr:colOff>
      <xdr:row>28</xdr:row>
      <xdr:rowOff>50800</xdr:rowOff>
    </xdr:from>
    <xdr:to>
      <xdr:col>19</xdr:col>
      <xdr:colOff>12700</xdr:colOff>
      <xdr:row>53</xdr:row>
      <xdr:rowOff>38100</xdr:rowOff>
    </xdr:to>
    <xdr:sp macro="" textlink="">
      <xdr:nvSpPr>
        <xdr:cNvPr id="28" name="Rectangle: Rounded Corners 27">
          <a:extLst>
            <a:ext uri="{FF2B5EF4-FFF2-40B4-BE49-F238E27FC236}">
              <a16:creationId xmlns:a16="http://schemas.microsoft.com/office/drawing/2014/main" id="{F3CED7B9-9D57-6382-FBAE-52FF4AA00560}"/>
            </a:ext>
          </a:extLst>
        </xdr:cNvPr>
        <xdr:cNvSpPr/>
      </xdr:nvSpPr>
      <xdr:spPr>
        <a:xfrm>
          <a:off x="1549400" y="5384800"/>
          <a:ext cx="10845800" cy="4749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xdr:col>
      <xdr:colOff>431800</xdr:colOff>
      <xdr:row>29</xdr:row>
      <xdr:rowOff>63500</xdr:rowOff>
    </xdr:from>
    <xdr:to>
      <xdr:col>18</xdr:col>
      <xdr:colOff>330200</xdr:colOff>
      <xdr:row>51</xdr:row>
      <xdr:rowOff>38100</xdr:rowOff>
    </xdr:to>
    <xdr:graphicFrame macro="">
      <xdr:nvGraphicFramePr>
        <xdr:cNvPr id="29" name="Chart 28">
          <a:extLst>
            <a:ext uri="{FF2B5EF4-FFF2-40B4-BE49-F238E27FC236}">
              <a16:creationId xmlns:a16="http://schemas.microsoft.com/office/drawing/2014/main" id="{EFF2091D-ACC7-45C4-B2FE-1061A1D2E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139700</xdr:colOff>
      <xdr:row>5</xdr:row>
      <xdr:rowOff>127000</xdr:rowOff>
    </xdr:from>
    <xdr:to>
      <xdr:col>5</xdr:col>
      <xdr:colOff>393700</xdr:colOff>
      <xdr:row>27</xdr:row>
      <xdr:rowOff>76200</xdr:rowOff>
    </xdr:to>
    <xdr:sp macro="" textlink="">
      <xdr:nvSpPr>
        <xdr:cNvPr id="34" name="Rectangle: Rounded Corners 33">
          <a:extLst>
            <a:ext uri="{FF2B5EF4-FFF2-40B4-BE49-F238E27FC236}">
              <a16:creationId xmlns:a16="http://schemas.microsoft.com/office/drawing/2014/main" id="{55D08C9A-7910-8A61-32FB-9D5CEEA5AD2C}"/>
            </a:ext>
          </a:extLst>
        </xdr:cNvPr>
        <xdr:cNvSpPr/>
      </xdr:nvSpPr>
      <xdr:spPr>
        <a:xfrm>
          <a:off x="1549400" y="1079500"/>
          <a:ext cx="2692400" cy="4140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editAs="oneCell">
    <xdr:from>
      <xdr:col>0</xdr:col>
      <xdr:colOff>279400</xdr:colOff>
      <xdr:row>23</xdr:row>
      <xdr:rowOff>0</xdr:rowOff>
    </xdr:from>
    <xdr:to>
      <xdr:col>0</xdr:col>
      <xdr:colOff>1193800</xdr:colOff>
      <xdr:row>27</xdr:row>
      <xdr:rowOff>152400</xdr:rowOff>
    </xdr:to>
    <xdr:pic>
      <xdr:nvPicPr>
        <xdr:cNvPr id="9" name="Graphic 8" descr="Presentation with bar chart with solid fill">
          <a:hlinkClick xmlns:r="http://schemas.openxmlformats.org/officeDocument/2006/relationships" r:id="rId13"/>
          <a:extLst>
            <a:ext uri="{FF2B5EF4-FFF2-40B4-BE49-F238E27FC236}">
              <a16:creationId xmlns:a16="http://schemas.microsoft.com/office/drawing/2014/main" id="{BAFE00C9-9FF1-1784-19C9-23C59B8FDFB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79400" y="438150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11" name="Graphic 10" descr="Barcode with solid fill">
          <a:hlinkClick xmlns:r="http://schemas.openxmlformats.org/officeDocument/2006/relationships" r:id="rId16"/>
          <a:extLst>
            <a:ext uri="{FF2B5EF4-FFF2-40B4-BE49-F238E27FC236}">
              <a16:creationId xmlns:a16="http://schemas.microsoft.com/office/drawing/2014/main" id="{9BCF2605-54DA-BAC5-4BEF-58FF7185F3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41300" y="8483600"/>
          <a:ext cx="914400" cy="914400"/>
        </a:xfrm>
        <a:prstGeom prst="rect">
          <a:avLst/>
        </a:prstGeom>
      </xdr:spPr>
    </xdr:pic>
    <xdr:clientData/>
  </xdr:twoCellAnchor>
  <xdr:twoCellAnchor>
    <xdr:from>
      <xdr:col>19</xdr:col>
      <xdr:colOff>381000</xdr:colOff>
      <xdr:row>6</xdr:row>
      <xdr:rowOff>152400</xdr:rowOff>
    </xdr:from>
    <xdr:to>
      <xdr:col>37</xdr:col>
      <xdr:colOff>381000</xdr:colOff>
      <xdr:row>25</xdr:row>
      <xdr:rowOff>88900</xdr:rowOff>
    </xdr:to>
    <xdr:graphicFrame macro="">
      <xdr:nvGraphicFramePr>
        <xdr:cNvPr id="5" name="Chart 4">
          <a:extLst>
            <a:ext uri="{FF2B5EF4-FFF2-40B4-BE49-F238E27FC236}">
              <a16:creationId xmlns:a16="http://schemas.microsoft.com/office/drawing/2014/main" id="{9962AD29-6077-42EB-8A2B-FE7932871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101600</xdr:colOff>
      <xdr:row>7</xdr:row>
      <xdr:rowOff>12700</xdr:rowOff>
    </xdr:from>
    <xdr:to>
      <xdr:col>18</xdr:col>
      <xdr:colOff>482600</xdr:colOff>
      <xdr:row>25</xdr:row>
      <xdr:rowOff>165100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D0A5156-16AA-4351-93D3-C2F399AD47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4559300" y="1346200"/>
              <a:ext cx="7696200" cy="3581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317500</xdr:colOff>
      <xdr:row>5</xdr:row>
      <xdr:rowOff>101600</xdr:rowOff>
    </xdr:from>
    <xdr:to>
      <xdr:col>5</xdr:col>
      <xdr:colOff>250825</xdr:colOff>
      <xdr:row>27</xdr:row>
      <xdr:rowOff>12700</xdr:rowOff>
    </xdr:to>
    <xdr:pic>
      <xdr:nvPicPr>
        <xdr:cNvPr id="32" name="Picture 31">
          <a:extLst>
            <a:ext uri="{FF2B5EF4-FFF2-40B4-BE49-F238E27FC236}">
              <a16:creationId xmlns:a16="http://schemas.microsoft.com/office/drawing/2014/main" id="{398722A9-8801-D43F-7EF3-C5B0FD006168}"/>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27200" y="1054100"/>
          <a:ext cx="2371725" cy="410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16</xdr:col>
      <xdr:colOff>50800</xdr:colOff>
      <xdr:row>27</xdr:row>
      <xdr:rowOff>127000</xdr:rowOff>
    </xdr:from>
    <xdr:ext cx="184731" cy="264560"/>
    <xdr:sp macro="" textlink="">
      <xdr:nvSpPr>
        <xdr:cNvPr id="2" name="TextBox 1">
          <a:extLst>
            <a:ext uri="{FF2B5EF4-FFF2-40B4-BE49-F238E27FC236}">
              <a16:creationId xmlns:a16="http://schemas.microsoft.com/office/drawing/2014/main" id="{D99D1EF7-E054-4479-B4AB-2FFD3019FB69}"/>
            </a:ext>
          </a:extLst>
        </xdr:cNvPr>
        <xdr:cNvSpPr txBox="1"/>
      </xdr:nvSpPr>
      <xdr:spPr>
        <a:xfrm>
          <a:off x="9994900" y="527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50800</xdr:colOff>
      <xdr:row>0</xdr:row>
      <xdr:rowOff>50800</xdr:rowOff>
    </xdr:from>
    <xdr:to>
      <xdr:col>37</xdr:col>
      <xdr:colOff>482600</xdr:colOff>
      <xdr:row>4</xdr:row>
      <xdr:rowOff>165100</xdr:rowOff>
    </xdr:to>
    <xdr:sp macro="" textlink="">
      <xdr:nvSpPr>
        <xdr:cNvPr id="6" name="Rectangle: Rounded Corners 5">
          <a:extLst>
            <a:ext uri="{FF2B5EF4-FFF2-40B4-BE49-F238E27FC236}">
              <a16:creationId xmlns:a16="http://schemas.microsoft.com/office/drawing/2014/main" id="{37F4FFE8-D8EC-407F-9BEB-AA1476A20FD8}"/>
            </a:ext>
          </a:extLst>
        </xdr:cNvPr>
        <xdr:cNvSpPr/>
      </xdr:nvSpPr>
      <xdr:spPr>
        <a:xfrm>
          <a:off x="1447800" y="50800"/>
          <a:ext cx="22555200" cy="876300"/>
        </a:xfrm>
        <a:prstGeom prst="round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Controllable Delay</a:t>
          </a:r>
          <a:r>
            <a:rPr lang="en-US" sz="3200" baseline="0"/>
            <a:t> Breakdown </a:t>
          </a:r>
          <a:endParaRPr lang="en-US" sz="3200"/>
        </a:p>
      </xdr:txBody>
    </xdr:sp>
    <xdr:clientData/>
  </xdr:twoCellAnchor>
  <xdr:twoCellAnchor>
    <xdr:from>
      <xdr:col>2</xdr:col>
      <xdr:colOff>139700</xdr:colOff>
      <xdr:row>5</xdr:row>
      <xdr:rowOff>114300</xdr:rowOff>
    </xdr:from>
    <xdr:to>
      <xdr:col>13</xdr:col>
      <xdr:colOff>304800</xdr:colOff>
      <xdr:row>34</xdr:row>
      <xdr:rowOff>139700</xdr:rowOff>
    </xdr:to>
    <xdr:sp macro="" textlink="">
      <xdr:nvSpPr>
        <xdr:cNvPr id="7" name="Rectangle: Rounded Corners 6">
          <a:extLst>
            <a:ext uri="{FF2B5EF4-FFF2-40B4-BE49-F238E27FC236}">
              <a16:creationId xmlns:a16="http://schemas.microsoft.com/office/drawing/2014/main" id="{7E61A228-3FAF-44C3-A5C4-D6EC9A36BFB4}"/>
            </a:ext>
          </a:extLst>
        </xdr:cNvPr>
        <xdr:cNvSpPr/>
      </xdr:nvSpPr>
      <xdr:spPr>
        <a:xfrm>
          <a:off x="1536700" y="1066800"/>
          <a:ext cx="7658100" cy="55499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13</xdr:col>
      <xdr:colOff>533400</xdr:colOff>
      <xdr:row>5</xdr:row>
      <xdr:rowOff>127000</xdr:rowOff>
    </xdr:from>
    <xdr:to>
      <xdr:col>26</xdr:col>
      <xdr:colOff>393700</xdr:colOff>
      <xdr:row>34</xdr:row>
      <xdr:rowOff>127000</xdr:rowOff>
    </xdr:to>
    <xdr:sp macro="" textlink="">
      <xdr:nvSpPr>
        <xdr:cNvPr id="8" name="Rectangle: Rounded Corners 7">
          <a:extLst>
            <a:ext uri="{FF2B5EF4-FFF2-40B4-BE49-F238E27FC236}">
              <a16:creationId xmlns:a16="http://schemas.microsoft.com/office/drawing/2014/main" id="{0FF4D8F2-FDC2-4055-8D6F-C5216FFECE59}"/>
            </a:ext>
          </a:extLst>
        </xdr:cNvPr>
        <xdr:cNvSpPr/>
      </xdr:nvSpPr>
      <xdr:spPr>
        <a:xfrm>
          <a:off x="8648700" y="1079500"/>
          <a:ext cx="7785100" cy="5524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27</xdr:col>
      <xdr:colOff>50800</xdr:colOff>
      <xdr:row>5</xdr:row>
      <xdr:rowOff>165100</xdr:rowOff>
    </xdr:from>
    <xdr:to>
      <xdr:col>37</xdr:col>
      <xdr:colOff>419100</xdr:colOff>
      <xdr:row>53</xdr:row>
      <xdr:rowOff>152400</xdr:rowOff>
    </xdr:to>
    <xdr:sp macro="" textlink="">
      <xdr:nvSpPr>
        <xdr:cNvPr id="9" name="Rectangle: Rounded Corners 8">
          <a:extLst>
            <a:ext uri="{FF2B5EF4-FFF2-40B4-BE49-F238E27FC236}">
              <a16:creationId xmlns:a16="http://schemas.microsoft.com/office/drawing/2014/main" id="{E3328B63-94A5-4E5E-A2D1-B6AD597BDE74}"/>
            </a:ext>
          </a:extLst>
        </xdr:cNvPr>
        <xdr:cNvSpPr/>
      </xdr:nvSpPr>
      <xdr:spPr>
        <a:xfrm>
          <a:off x="17475200" y="1117600"/>
          <a:ext cx="6464300" cy="9131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xdr:col>
      <xdr:colOff>152400</xdr:colOff>
      <xdr:row>35</xdr:row>
      <xdr:rowOff>127000</xdr:rowOff>
    </xdr:from>
    <xdr:to>
      <xdr:col>26</xdr:col>
      <xdr:colOff>368300</xdr:colOff>
      <xdr:row>53</xdr:row>
      <xdr:rowOff>25400</xdr:rowOff>
    </xdr:to>
    <xdr:sp macro="" textlink="">
      <xdr:nvSpPr>
        <xdr:cNvPr id="10" name="Rectangle: Rounded Corners 9">
          <a:extLst>
            <a:ext uri="{FF2B5EF4-FFF2-40B4-BE49-F238E27FC236}">
              <a16:creationId xmlns:a16="http://schemas.microsoft.com/office/drawing/2014/main" id="{FFEF6E5F-8A78-4276-AAB4-36E035C26A2F}"/>
            </a:ext>
          </a:extLst>
        </xdr:cNvPr>
        <xdr:cNvSpPr/>
      </xdr:nvSpPr>
      <xdr:spPr>
        <a:xfrm>
          <a:off x="1549400" y="6794500"/>
          <a:ext cx="15633700" cy="3327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xdr:col>
      <xdr:colOff>304800</xdr:colOff>
      <xdr:row>7</xdr:row>
      <xdr:rowOff>152400</xdr:rowOff>
    </xdr:from>
    <xdr:to>
      <xdr:col>13</xdr:col>
      <xdr:colOff>139700</xdr:colOff>
      <xdr:row>32</xdr:row>
      <xdr:rowOff>127000</xdr:rowOff>
    </xdr:to>
    <xdr:graphicFrame macro="">
      <xdr:nvGraphicFramePr>
        <xdr:cNvPr id="16" name="Chart 15">
          <a:extLst>
            <a:ext uri="{FF2B5EF4-FFF2-40B4-BE49-F238E27FC236}">
              <a16:creationId xmlns:a16="http://schemas.microsoft.com/office/drawing/2014/main" id="{BF520B77-808B-4832-B7D1-2E3BBBA3F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520700</xdr:colOff>
      <xdr:row>7</xdr:row>
      <xdr:rowOff>139700</xdr:rowOff>
    </xdr:from>
    <xdr:to>
      <xdr:col>9</xdr:col>
      <xdr:colOff>114300</xdr:colOff>
      <xdr:row>9</xdr:row>
      <xdr:rowOff>63500</xdr:rowOff>
    </xdr:to>
    <xdr:sp macro="" textlink="">
      <xdr:nvSpPr>
        <xdr:cNvPr id="22" name="TextBox 21">
          <a:extLst>
            <a:ext uri="{FF2B5EF4-FFF2-40B4-BE49-F238E27FC236}">
              <a16:creationId xmlns:a16="http://schemas.microsoft.com/office/drawing/2014/main" id="{5FC0EFFE-E5DB-AC42-910F-A4474C8E4B72}"/>
            </a:ext>
          </a:extLst>
        </xdr:cNvPr>
        <xdr:cNvSpPr txBox="1"/>
      </xdr:nvSpPr>
      <xdr:spPr>
        <a:xfrm>
          <a:off x="3759200" y="1473200"/>
          <a:ext cx="20320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Delays</a:t>
          </a:r>
          <a:r>
            <a:rPr lang="en-US" sz="1400" baseline="0"/>
            <a:t> by Department</a:t>
          </a:r>
        </a:p>
        <a:p>
          <a:endParaRPr lang="en-US" sz="1100"/>
        </a:p>
      </xdr:txBody>
    </xdr:sp>
    <xdr:clientData/>
  </xdr:twoCellAnchor>
  <xdr:twoCellAnchor editAs="oneCell">
    <xdr:from>
      <xdr:col>1</xdr:col>
      <xdr:colOff>0</xdr:colOff>
      <xdr:row>0</xdr:row>
      <xdr:rowOff>25400</xdr:rowOff>
    </xdr:from>
    <xdr:to>
      <xdr:col>2</xdr:col>
      <xdr:colOff>12700</xdr:colOff>
      <xdr:row>7</xdr:row>
      <xdr:rowOff>114300</xdr:rowOff>
    </xdr:to>
    <xdr:pic>
      <xdr:nvPicPr>
        <xdr:cNvPr id="25" name="Picture 24" descr="Sun Country Airlines | Book &amp; Get upto 30% OFF | Summer Offer">
          <a:extLst>
            <a:ext uri="{FF2B5EF4-FFF2-40B4-BE49-F238E27FC236}">
              <a16:creationId xmlns:a16="http://schemas.microsoft.com/office/drawing/2014/main" id="{44CA63F3-21A6-4139-823F-7F09B2D5E4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34</xdr:row>
      <xdr:rowOff>0</xdr:rowOff>
    </xdr:from>
    <xdr:to>
      <xdr:col>1</xdr:col>
      <xdr:colOff>1181100</xdr:colOff>
      <xdr:row>38</xdr:row>
      <xdr:rowOff>152400</xdr:rowOff>
    </xdr:to>
    <xdr:pic>
      <xdr:nvPicPr>
        <xdr:cNvPr id="26" name="Graphic 25" descr="Table with solid fill">
          <a:hlinkClick xmlns:r="http://schemas.openxmlformats.org/officeDocument/2006/relationships" r:id="rId3"/>
          <a:extLst>
            <a:ext uri="{FF2B5EF4-FFF2-40B4-BE49-F238E27FC236}">
              <a16:creationId xmlns:a16="http://schemas.microsoft.com/office/drawing/2014/main" id="{23708B36-843D-44D5-9ED6-5E33D98BAEC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6700" y="6477000"/>
          <a:ext cx="914400" cy="914400"/>
        </a:xfrm>
        <a:prstGeom prst="rect">
          <a:avLst/>
        </a:prstGeom>
      </xdr:spPr>
    </xdr:pic>
    <xdr:clientData/>
  </xdr:twoCellAnchor>
  <xdr:twoCellAnchor editAs="oneCell">
    <xdr:from>
      <xdr:col>1</xdr:col>
      <xdr:colOff>279400</xdr:colOff>
      <xdr:row>28</xdr:row>
      <xdr:rowOff>63500</xdr:rowOff>
    </xdr:from>
    <xdr:to>
      <xdr:col>1</xdr:col>
      <xdr:colOff>1193800</xdr:colOff>
      <xdr:row>33</xdr:row>
      <xdr:rowOff>25400</xdr:rowOff>
    </xdr:to>
    <xdr:pic>
      <xdr:nvPicPr>
        <xdr:cNvPr id="27" name="Graphic 26" descr="Airplane with solid fill">
          <a:hlinkClick xmlns:r="http://schemas.openxmlformats.org/officeDocument/2006/relationships" r:id="rId6"/>
          <a:extLst>
            <a:ext uri="{FF2B5EF4-FFF2-40B4-BE49-F238E27FC236}">
              <a16:creationId xmlns:a16="http://schemas.microsoft.com/office/drawing/2014/main" id="{E19CC2D5-E012-4536-A2B1-A15830CE05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9400" y="5397500"/>
          <a:ext cx="914400" cy="914400"/>
        </a:xfrm>
        <a:prstGeom prst="rect">
          <a:avLst/>
        </a:prstGeom>
      </xdr:spPr>
    </xdr:pic>
    <xdr:clientData/>
  </xdr:twoCellAnchor>
  <xdr:twoCellAnchor editAs="oneCell">
    <xdr:from>
      <xdr:col>1</xdr:col>
      <xdr:colOff>292100</xdr:colOff>
      <xdr:row>39</xdr:row>
      <xdr:rowOff>0</xdr:rowOff>
    </xdr:from>
    <xdr:to>
      <xdr:col>1</xdr:col>
      <xdr:colOff>1206500</xdr:colOff>
      <xdr:row>43</xdr:row>
      <xdr:rowOff>152400</xdr:rowOff>
    </xdr:to>
    <xdr:pic>
      <xdr:nvPicPr>
        <xdr:cNvPr id="28" name="Graphic 27" descr="Artificial Intelligence with solid fill">
          <a:hlinkClick xmlns:r="http://schemas.openxmlformats.org/officeDocument/2006/relationships" r:id="rId9"/>
          <a:extLst>
            <a:ext uri="{FF2B5EF4-FFF2-40B4-BE49-F238E27FC236}">
              <a16:creationId xmlns:a16="http://schemas.microsoft.com/office/drawing/2014/main" id="{64D8E7AF-31F9-4EFD-AAAB-8DB8DCD482F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2100" y="7429500"/>
          <a:ext cx="914400" cy="914400"/>
        </a:xfrm>
        <a:prstGeom prst="rect">
          <a:avLst/>
        </a:prstGeom>
      </xdr:spPr>
    </xdr:pic>
    <xdr:clientData/>
  </xdr:twoCellAnchor>
  <xdr:twoCellAnchor editAs="oneCell">
    <xdr:from>
      <xdr:col>1</xdr:col>
      <xdr:colOff>279400</xdr:colOff>
      <xdr:row>23</xdr:row>
      <xdr:rowOff>0</xdr:rowOff>
    </xdr:from>
    <xdr:to>
      <xdr:col>1</xdr:col>
      <xdr:colOff>1193800</xdr:colOff>
      <xdr:row>27</xdr:row>
      <xdr:rowOff>152400</xdr:rowOff>
    </xdr:to>
    <xdr:pic>
      <xdr:nvPicPr>
        <xdr:cNvPr id="29" name="Graphic 28" descr="Presentation with bar chart with solid fill">
          <a:hlinkClick xmlns:r="http://schemas.openxmlformats.org/officeDocument/2006/relationships" r:id="rId12"/>
          <a:extLst>
            <a:ext uri="{FF2B5EF4-FFF2-40B4-BE49-F238E27FC236}">
              <a16:creationId xmlns:a16="http://schemas.microsoft.com/office/drawing/2014/main" id="{8541D520-C0B6-46EC-9B31-02BB2428E11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79400" y="4381500"/>
          <a:ext cx="914400" cy="914400"/>
        </a:xfrm>
        <a:prstGeom prst="rect">
          <a:avLst/>
        </a:prstGeom>
      </xdr:spPr>
    </xdr:pic>
    <xdr:clientData/>
  </xdr:twoCellAnchor>
  <xdr:twoCellAnchor editAs="oneCell">
    <xdr:from>
      <xdr:col>1</xdr:col>
      <xdr:colOff>241300</xdr:colOff>
      <xdr:row>44</xdr:row>
      <xdr:rowOff>101600</xdr:rowOff>
    </xdr:from>
    <xdr:to>
      <xdr:col>1</xdr:col>
      <xdr:colOff>1155700</xdr:colOff>
      <xdr:row>49</xdr:row>
      <xdr:rowOff>63500</xdr:rowOff>
    </xdr:to>
    <xdr:pic>
      <xdr:nvPicPr>
        <xdr:cNvPr id="30" name="Graphic 29" descr="Barcode with solid fill">
          <a:hlinkClick xmlns:r="http://schemas.openxmlformats.org/officeDocument/2006/relationships" r:id="rId15"/>
          <a:extLst>
            <a:ext uri="{FF2B5EF4-FFF2-40B4-BE49-F238E27FC236}">
              <a16:creationId xmlns:a16="http://schemas.microsoft.com/office/drawing/2014/main" id="{EE14B016-3D2A-4D73-9F0A-95248F63594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41300" y="8483600"/>
          <a:ext cx="914400" cy="914400"/>
        </a:xfrm>
        <a:prstGeom prst="rect">
          <a:avLst/>
        </a:prstGeom>
      </xdr:spPr>
    </xdr:pic>
    <xdr:clientData/>
  </xdr:twoCellAnchor>
  <xdr:twoCellAnchor>
    <xdr:from>
      <xdr:col>2</xdr:col>
      <xdr:colOff>292100</xdr:colOff>
      <xdr:row>36</xdr:row>
      <xdr:rowOff>101600</xdr:rowOff>
    </xdr:from>
    <xdr:to>
      <xdr:col>26</xdr:col>
      <xdr:colOff>177800</xdr:colOff>
      <xdr:row>52</xdr:row>
      <xdr:rowOff>25400</xdr:rowOff>
    </xdr:to>
    <xdr:graphicFrame macro="">
      <xdr:nvGraphicFramePr>
        <xdr:cNvPr id="3" name="Chart 2">
          <a:extLst>
            <a:ext uri="{FF2B5EF4-FFF2-40B4-BE49-F238E27FC236}">
              <a16:creationId xmlns:a16="http://schemas.microsoft.com/office/drawing/2014/main" id="{69E30737-4D68-4B91-A32F-670BB1CFB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279400</xdr:colOff>
      <xdr:row>6</xdr:row>
      <xdr:rowOff>139700</xdr:rowOff>
    </xdr:from>
    <xdr:to>
      <xdr:col>26</xdr:col>
      <xdr:colOff>63500</xdr:colOff>
      <xdr:row>33</xdr:row>
      <xdr:rowOff>88900</xdr:rowOff>
    </xdr:to>
    <xdr:graphicFrame macro="">
      <xdr:nvGraphicFramePr>
        <xdr:cNvPr id="4" name="Chart 3">
          <a:extLst>
            <a:ext uri="{FF2B5EF4-FFF2-40B4-BE49-F238E27FC236}">
              <a16:creationId xmlns:a16="http://schemas.microsoft.com/office/drawing/2014/main" id="{73887956-A9B7-4600-8C9D-F75751CFF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317500</xdr:colOff>
      <xdr:row>7</xdr:row>
      <xdr:rowOff>101600</xdr:rowOff>
    </xdr:from>
    <xdr:to>
      <xdr:col>37</xdr:col>
      <xdr:colOff>63500</xdr:colOff>
      <xdr:row>51</xdr:row>
      <xdr:rowOff>165100</xdr:rowOff>
    </xdr:to>
    <xdr:graphicFrame macro="">
      <xdr:nvGraphicFramePr>
        <xdr:cNvPr id="11" name="Chart 10">
          <a:extLst>
            <a:ext uri="{FF2B5EF4-FFF2-40B4-BE49-F238E27FC236}">
              <a16:creationId xmlns:a16="http://schemas.microsoft.com/office/drawing/2014/main" id="{C770152E-66E8-431F-B986-280B210CB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0</xdr:colOff>
      <xdr:row>6</xdr:row>
      <xdr:rowOff>171450</xdr:rowOff>
    </xdr:to>
    <xdr:pic>
      <xdr:nvPicPr>
        <xdr:cNvPr id="26" name="Picture 25" descr="Sun Country Airlines | Book &amp; Get upto 30% OFF | Summer Offer">
          <a:extLst>
            <a:ext uri="{FF2B5EF4-FFF2-40B4-BE49-F238E27FC236}">
              <a16:creationId xmlns:a16="http://schemas.microsoft.com/office/drawing/2014/main" id="{BDAEBF02-F53D-4F1D-9B1B-D01B9A178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27" name="Graphic 26" descr="Table with solid fill">
          <a:hlinkClick xmlns:r="http://schemas.openxmlformats.org/officeDocument/2006/relationships" r:id="rId2"/>
          <a:extLst>
            <a:ext uri="{FF2B5EF4-FFF2-40B4-BE49-F238E27FC236}">
              <a16:creationId xmlns:a16="http://schemas.microsoft.com/office/drawing/2014/main" id="{B164FBFE-3A2D-4195-8B9C-E273391316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47700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28" name="Graphic 27" descr="Airplane with solid fill">
          <a:hlinkClick xmlns:r="http://schemas.openxmlformats.org/officeDocument/2006/relationships" r:id="rId5"/>
          <a:extLst>
            <a:ext uri="{FF2B5EF4-FFF2-40B4-BE49-F238E27FC236}">
              <a16:creationId xmlns:a16="http://schemas.microsoft.com/office/drawing/2014/main" id="{F0D162FC-9DF5-44D7-AAF7-AD6969860A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397500"/>
          <a:ext cx="914400" cy="914400"/>
        </a:xfrm>
        <a:prstGeom prst="rect">
          <a:avLst/>
        </a:prstGeom>
      </xdr:spPr>
    </xdr:pic>
    <xdr:clientData/>
  </xdr:twoCellAnchor>
  <xdr:twoCellAnchor editAs="oneCell">
    <xdr:from>
      <xdr:col>0</xdr:col>
      <xdr:colOff>292100</xdr:colOff>
      <xdr:row>39</xdr:row>
      <xdr:rowOff>0</xdr:rowOff>
    </xdr:from>
    <xdr:to>
      <xdr:col>0</xdr:col>
      <xdr:colOff>1206500</xdr:colOff>
      <xdr:row>43</xdr:row>
      <xdr:rowOff>152400</xdr:rowOff>
    </xdr:to>
    <xdr:pic>
      <xdr:nvPicPr>
        <xdr:cNvPr id="29" name="Graphic 28" descr="Artificial Intelligence with solid fill">
          <a:hlinkClick xmlns:r="http://schemas.openxmlformats.org/officeDocument/2006/relationships" r:id="rId8"/>
          <a:extLst>
            <a:ext uri="{FF2B5EF4-FFF2-40B4-BE49-F238E27FC236}">
              <a16:creationId xmlns:a16="http://schemas.microsoft.com/office/drawing/2014/main" id="{A952F035-A537-4D9B-96A4-0307400BFFC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429500"/>
          <a:ext cx="914400" cy="914400"/>
        </a:xfrm>
        <a:prstGeom prst="rect">
          <a:avLst/>
        </a:prstGeom>
      </xdr:spPr>
    </xdr:pic>
    <xdr:clientData/>
  </xdr:twoCellAnchor>
  <xdr:twoCellAnchor editAs="oneCell">
    <xdr:from>
      <xdr:col>0</xdr:col>
      <xdr:colOff>279400</xdr:colOff>
      <xdr:row>23</xdr:row>
      <xdr:rowOff>0</xdr:rowOff>
    </xdr:from>
    <xdr:to>
      <xdr:col>0</xdr:col>
      <xdr:colOff>1193800</xdr:colOff>
      <xdr:row>27</xdr:row>
      <xdr:rowOff>152400</xdr:rowOff>
    </xdr:to>
    <xdr:pic>
      <xdr:nvPicPr>
        <xdr:cNvPr id="30" name="Graphic 29" descr="Presentation with bar chart with solid fill">
          <a:hlinkClick xmlns:r="http://schemas.openxmlformats.org/officeDocument/2006/relationships" r:id="rId11"/>
          <a:extLst>
            <a:ext uri="{FF2B5EF4-FFF2-40B4-BE49-F238E27FC236}">
              <a16:creationId xmlns:a16="http://schemas.microsoft.com/office/drawing/2014/main" id="{B9FB6C71-A8B8-4620-AC9C-0A4748EC6B5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400" y="438150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31" name="Graphic 30" descr="Barcode with solid fill">
          <a:hlinkClick xmlns:r="http://schemas.openxmlformats.org/officeDocument/2006/relationships" r:id="rId14"/>
          <a:extLst>
            <a:ext uri="{FF2B5EF4-FFF2-40B4-BE49-F238E27FC236}">
              <a16:creationId xmlns:a16="http://schemas.microsoft.com/office/drawing/2014/main" id="{3487020C-F55A-4AE2-B9BC-80DBB42E284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300" y="84836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0</xdr:colOff>
      <xdr:row>6</xdr:row>
      <xdr:rowOff>47625</xdr:rowOff>
    </xdr:to>
    <xdr:pic>
      <xdr:nvPicPr>
        <xdr:cNvPr id="11" name="Picture 10" descr="Sun Country Airlines | Book &amp; Get upto 30% OFF | Summer Offer">
          <a:extLst>
            <a:ext uri="{FF2B5EF4-FFF2-40B4-BE49-F238E27FC236}">
              <a16:creationId xmlns:a16="http://schemas.microsoft.com/office/drawing/2014/main" id="{2D292648-970F-44BB-9BA6-578729CE6F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12" name="Graphic 11" descr="Table with solid fill">
          <a:hlinkClick xmlns:r="http://schemas.openxmlformats.org/officeDocument/2006/relationships" r:id="rId2"/>
          <a:extLst>
            <a:ext uri="{FF2B5EF4-FFF2-40B4-BE49-F238E27FC236}">
              <a16:creationId xmlns:a16="http://schemas.microsoft.com/office/drawing/2014/main" id="{84DB7F22-AE53-4660-98B8-083DF888F3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61035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13" name="Graphic 12" descr="Airplane with solid fill">
          <a:hlinkClick xmlns:r="http://schemas.openxmlformats.org/officeDocument/2006/relationships" r:id="rId5"/>
          <a:extLst>
            <a:ext uri="{FF2B5EF4-FFF2-40B4-BE49-F238E27FC236}">
              <a16:creationId xmlns:a16="http://schemas.microsoft.com/office/drawing/2014/main" id="{5EEC4000-BAA8-46BD-A9A0-173ECC31285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530850"/>
          <a:ext cx="914400" cy="914400"/>
        </a:xfrm>
        <a:prstGeom prst="rect">
          <a:avLst/>
        </a:prstGeom>
      </xdr:spPr>
    </xdr:pic>
    <xdr:clientData/>
  </xdr:twoCellAnchor>
  <xdr:twoCellAnchor editAs="oneCell">
    <xdr:from>
      <xdr:col>0</xdr:col>
      <xdr:colOff>292100</xdr:colOff>
      <xdr:row>39</xdr:row>
      <xdr:rowOff>0</xdr:rowOff>
    </xdr:from>
    <xdr:to>
      <xdr:col>0</xdr:col>
      <xdr:colOff>1206500</xdr:colOff>
      <xdr:row>43</xdr:row>
      <xdr:rowOff>139700</xdr:rowOff>
    </xdr:to>
    <xdr:pic>
      <xdr:nvPicPr>
        <xdr:cNvPr id="14" name="Graphic 13" descr="Artificial Intelligence with solid fill">
          <a:hlinkClick xmlns:r="http://schemas.openxmlformats.org/officeDocument/2006/relationships" r:id="rId8"/>
          <a:extLst>
            <a:ext uri="{FF2B5EF4-FFF2-40B4-BE49-F238E27FC236}">
              <a16:creationId xmlns:a16="http://schemas.microsoft.com/office/drawing/2014/main" id="{51183FCF-91DE-4C1A-AA93-B888A24CE89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562850"/>
          <a:ext cx="914400" cy="914400"/>
        </a:xfrm>
        <a:prstGeom prst="rect">
          <a:avLst/>
        </a:prstGeom>
      </xdr:spPr>
    </xdr:pic>
    <xdr:clientData/>
  </xdr:twoCellAnchor>
  <xdr:twoCellAnchor editAs="oneCell">
    <xdr:from>
      <xdr:col>0</xdr:col>
      <xdr:colOff>279400</xdr:colOff>
      <xdr:row>23</xdr:row>
      <xdr:rowOff>0</xdr:rowOff>
    </xdr:from>
    <xdr:to>
      <xdr:col>0</xdr:col>
      <xdr:colOff>1193800</xdr:colOff>
      <xdr:row>27</xdr:row>
      <xdr:rowOff>139700</xdr:rowOff>
    </xdr:to>
    <xdr:pic>
      <xdr:nvPicPr>
        <xdr:cNvPr id="15" name="Graphic 14" descr="Presentation with bar chart with solid fill">
          <a:hlinkClick xmlns:r="http://schemas.openxmlformats.org/officeDocument/2006/relationships" r:id="rId11"/>
          <a:extLst>
            <a:ext uri="{FF2B5EF4-FFF2-40B4-BE49-F238E27FC236}">
              <a16:creationId xmlns:a16="http://schemas.microsoft.com/office/drawing/2014/main" id="{094893C8-4F39-466C-8907-3709AD2C45A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400" y="451485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16" name="Graphic 15" descr="Barcode with solid fill">
          <a:hlinkClick xmlns:r="http://schemas.openxmlformats.org/officeDocument/2006/relationships" r:id="rId14"/>
          <a:extLst>
            <a:ext uri="{FF2B5EF4-FFF2-40B4-BE49-F238E27FC236}">
              <a16:creationId xmlns:a16="http://schemas.microsoft.com/office/drawing/2014/main" id="{287366CC-205A-49B1-82FD-019CD88DA4A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300" y="8616950"/>
          <a:ext cx="914400" cy="914400"/>
        </a:xfrm>
        <a:prstGeom prst="rect">
          <a:avLst/>
        </a:prstGeom>
      </xdr:spPr>
    </xdr:pic>
    <xdr:clientData/>
  </xdr:twoCellAnchor>
  <xdr:twoCellAnchor editAs="oneCell">
    <xdr:from>
      <xdr:col>44</xdr:col>
      <xdr:colOff>12700</xdr:colOff>
      <xdr:row>3</xdr:row>
      <xdr:rowOff>12700</xdr:rowOff>
    </xdr:from>
    <xdr:to>
      <xdr:col>49</xdr:col>
      <xdr:colOff>0</xdr:colOff>
      <xdr:row>7</xdr:row>
      <xdr:rowOff>152400</xdr:rowOff>
    </xdr:to>
    <mc:AlternateContent xmlns:mc="http://schemas.openxmlformats.org/markup-compatibility/2006" xmlns:a14="http://schemas.microsoft.com/office/drawing/2010/main">
      <mc:Choice Requires="a14">
        <xdr:graphicFrame macro="">
          <xdr:nvGraphicFramePr>
            <xdr:cNvPr id="10" name="MOD">
              <a:extLst>
                <a:ext uri="{FF2B5EF4-FFF2-40B4-BE49-F238E27FC236}">
                  <a16:creationId xmlns:a16="http://schemas.microsoft.com/office/drawing/2014/main" id="{F3869D2F-0BAC-6F10-0E55-333E0EA27324}"/>
                </a:ext>
              </a:extLst>
            </xdr:cNvPr>
            <xdr:cNvGraphicFramePr/>
          </xdr:nvGraphicFramePr>
          <xdr:xfrm>
            <a:off x="0" y="0"/>
            <a:ext cx="0" cy="0"/>
          </xdr:xfrm>
          <a:graphic>
            <a:graphicData uri="http://schemas.microsoft.com/office/drawing/2010/slicer">
              <sle:slicer xmlns:sle="http://schemas.microsoft.com/office/drawing/2010/slicer" name="MOD"/>
            </a:graphicData>
          </a:graphic>
        </xdr:graphicFrame>
      </mc:Choice>
      <mc:Fallback xmlns="">
        <xdr:sp macro="" textlink="">
          <xdr:nvSpPr>
            <xdr:cNvPr id="0" name=""/>
            <xdr:cNvSpPr>
              <a:spLocks noTextEdit="1"/>
            </xdr:cNvSpPr>
          </xdr:nvSpPr>
          <xdr:spPr>
            <a:xfrm>
              <a:off x="38595300" y="838200"/>
              <a:ext cx="16637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12700</xdr:colOff>
      <xdr:row>10</xdr:row>
      <xdr:rowOff>0</xdr:rowOff>
    </xdr:from>
    <xdr:to>
      <xdr:col>49</xdr:col>
      <xdr:colOff>0</xdr:colOff>
      <xdr:row>14</xdr:row>
      <xdr:rowOff>88900</xdr:rowOff>
    </xdr:to>
    <mc:AlternateContent xmlns:mc="http://schemas.openxmlformats.org/markup-compatibility/2006" xmlns:a14="http://schemas.microsoft.com/office/drawing/2010/main">
      <mc:Choice Requires="a14">
        <xdr:graphicFrame macro="">
          <xdr:nvGraphicFramePr>
            <xdr:cNvPr id="17" name="Delay Code">
              <a:extLst>
                <a:ext uri="{FF2B5EF4-FFF2-40B4-BE49-F238E27FC236}">
                  <a16:creationId xmlns:a16="http://schemas.microsoft.com/office/drawing/2014/main" id="{6920EE39-E12D-CEA7-E67F-E6EBB612BF1E}"/>
                </a:ext>
              </a:extLst>
            </xdr:cNvPr>
            <xdr:cNvGraphicFramePr/>
          </xdr:nvGraphicFramePr>
          <xdr:xfrm>
            <a:off x="0" y="0"/>
            <a:ext cx="0" cy="0"/>
          </xdr:xfrm>
          <a:graphic>
            <a:graphicData uri="http://schemas.microsoft.com/office/drawing/2010/slicer">
              <sle:slicer xmlns:sle="http://schemas.microsoft.com/office/drawing/2010/slicer" name="Delay Code"/>
            </a:graphicData>
          </a:graphic>
        </xdr:graphicFrame>
      </mc:Choice>
      <mc:Fallback xmlns="">
        <xdr:sp macro="" textlink="">
          <xdr:nvSpPr>
            <xdr:cNvPr id="0" name=""/>
            <xdr:cNvSpPr>
              <a:spLocks noTextEdit="1"/>
            </xdr:cNvSpPr>
          </xdr:nvSpPr>
          <xdr:spPr>
            <a:xfrm>
              <a:off x="38595300" y="2159000"/>
              <a:ext cx="16637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0</xdr:colOff>
      <xdr:row>17</xdr:row>
      <xdr:rowOff>0</xdr:rowOff>
    </xdr:from>
    <xdr:to>
      <xdr:col>49</xdr:col>
      <xdr:colOff>0</xdr:colOff>
      <xdr:row>21</xdr:row>
      <xdr:rowOff>0</xdr:rowOff>
    </xdr:to>
    <mc:AlternateContent xmlns:mc="http://schemas.openxmlformats.org/markup-compatibility/2006" xmlns:a14="http://schemas.microsoft.com/office/drawing/2010/main">
      <mc:Choice Requires="a14">
        <xdr:graphicFrame macro="">
          <xdr:nvGraphicFramePr>
            <xdr:cNvPr id="18" name="ARR">
              <a:extLst>
                <a:ext uri="{FF2B5EF4-FFF2-40B4-BE49-F238E27FC236}">
                  <a16:creationId xmlns:a16="http://schemas.microsoft.com/office/drawing/2014/main" id="{0CAE85CD-67DE-1589-309E-7263778FD510}"/>
                </a:ext>
              </a:extLst>
            </xdr:cNvPr>
            <xdr:cNvGraphicFramePr/>
          </xdr:nvGraphicFramePr>
          <xdr:xfrm>
            <a:off x="0" y="0"/>
            <a:ext cx="0" cy="0"/>
          </xdr:xfrm>
          <a:graphic>
            <a:graphicData uri="http://schemas.microsoft.com/office/drawing/2010/slicer">
              <sle:slicer xmlns:sle="http://schemas.microsoft.com/office/drawing/2010/slicer" name="ARR"/>
            </a:graphicData>
          </a:graphic>
        </xdr:graphicFrame>
      </mc:Choice>
      <mc:Fallback xmlns="">
        <xdr:sp macro="" textlink="">
          <xdr:nvSpPr>
            <xdr:cNvPr id="0" name=""/>
            <xdr:cNvSpPr>
              <a:spLocks noTextEdit="1"/>
            </xdr:cNvSpPr>
          </xdr:nvSpPr>
          <xdr:spPr>
            <a:xfrm>
              <a:off x="38582600" y="3492500"/>
              <a:ext cx="16764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0</xdr:colOff>
      <xdr:row>23</xdr:row>
      <xdr:rowOff>3175</xdr:rowOff>
    </xdr:from>
    <xdr:to>
      <xdr:col>49</xdr:col>
      <xdr:colOff>0</xdr:colOff>
      <xdr:row>27</xdr:row>
      <xdr:rowOff>63500</xdr:rowOff>
    </xdr:to>
    <mc:AlternateContent xmlns:mc="http://schemas.openxmlformats.org/markup-compatibility/2006" xmlns:a14="http://schemas.microsoft.com/office/drawing/2010/main">
      <mc:Choice Requires="a14">
        <xdr:graphicFrame macro="">
          <xdr:nvGraphicFramePr>
            <xdr:cNvPr id="19" name="Date">
              <a:extLst>
                <a:ext uri="{FF2B5EF4-FFF2-40B4-BE49-F238E27FC236}">
                  <a16:creationId xmlns:a16="http://schemas.microsoft.com/office/drawing/2014/main" id="{3ADEB24A-9DEF-BD07-4D9A-DD1B4F82C99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582600" y="4638675"/>
              <a:ext cx="1676400" cy="83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12700</xdr:colOff>
      <xdr:row>30</xdr:row>
      <xdr:rowOff>15875</xdr:rowOff>
    </xdr:from>
    <xdr:to>
      <xdr:col>49</xdr:col>
      <xdr:colOff>0</xdr:colOff>
      <xdr:row>34</xdr:row>
      <xdr:rowOff>152400</xdr:rowOff>
    </xdr:to>
    <mc:AlternateContent xmlns:mc="http://schemas.openxmlformats.org/markup-compatibility/2006" xmlns:a14="http://schemas.microsoft.com/office/drawing/2010/main">
      <mc:Choice Requires="a14">
        <xdr:graphicFrame macro="">
          <xdr:nvGraphicFramePr>
            <xdr:cNvPr id="21" name="Department">
              <a:extLst>
                <a:ext uri="{FF2B5EF4-FFF2-40B4-BE49-F238E27FC236}">
                  <a16:creationId xmlns:a16="http://schemas.microsoft.com/office/drawing/2014/main" id="{17C3E5BA-4300-278E-A14F-17700E4694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8595300" y="5997575"/>
              <a:ext cx="1663700" cy="89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0</xdr:colOff>
      <xdr:row>6</xdr:row>
      <xdr:rowOff>95250</xdr:rowOff>
    </xdr:to>
    <xdr:pic>
      <xdr:nvPicPr>
        <xdr:cNvPr id="8" name="Picture 7" descr="Sun Country Airlines | Book &amp; Get upto 30% OFF | Summer Offer">
          <a:extLst>
            <a:ext uri="{FF2B5EF4-FFF2-40B4-BE49-F238E27FC236}">
              <a16:creationId xmlns:a16="http://schemas.microsoft.com/office/drawing/2014/main" id="{5C6234F8-10E9-41D2-BC7E-8754C1BE0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9" name="Graphic 8" descr="Table with solid fill">
          <a:hlinkClick xmlns:r="http://schemas.openxmlformats.org/officeDocument/2006/relationships" r:id="rId2"/>
          <a:extLst>
            <a:ext uri="{FF2B5EF4-FFF2-40B4-BE49-F238E27FC236}">
              <a16:creationId xmlns:a16="http://schemas.microsoft.com/office/drawing/2014/main" id="{7FD3702B-3BBD-4C04-B425-49F2221F328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47700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10" name="Graphic 9" descr="Airplane with solid fill">
          <a:hlinkClick xmlns:r="http://schemas.openxmlformats.org/officeDocument/2006/relationships" r:id="rId5"/>
          <a:extLst>
            <a:ext uri="{FF2B5EF4-FFF2-40B4-BE49-F238E27FC236}">
              <a16:creationId xmlns:a16="http://schemas.microsoft.com/office/drawing/2014/main" id="{5DB86B3A-32FF-4C3C-A195-F71C6AFE8D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397500"/>
          <a:ext cx="914400" cy="914400"/>
        </a:xfrm>
        <a:prstGeom prst="rect">
          <a:avLst/>
        </a:prstGeom>
      </xdr:spPr>
    </xdr:pic>
    <xdr:clientData/>
  </xdr:twoCellAnchor>
  <xdr:twoCellAnchor editAs="oneCell">
    <xdr:from>
      <xdr:col>0</xdr:col>
      <xdr:colOff>292100</xdr:colOff>
      <xdr:row>39</xdr:row>
      <xdr:rowOff>0</xdr:rowOff>
    </xdr:from>
    <xdr:to>
      <xdr:col>0</xdr:col>
      <xdr:colOff>1206500</xdr:colOff>
      <xdr:row>43</xdr:row>
      <xdr:rowOff>152400</xdr:rowOff>
    </xdr:to>
    <xdr:pic>
      <xdr:nvPicPr>
        <xdr:cNvPr id="11" name="Graphic 10" descr="Artificial Intelligence with solid fill">
          <a:hlinkClick xmlns:r="http://schemas.openxmlformats.org/officeDocument/2006/relationships" r:id="rId8"/>
          <a:extLst>
            <a:ext uri="{FF2B5EF4-FFF2-40B4-BE49-F238E27FC236}">
              <a16:creationId xmlns:a16="http://schemas.microsoft.com/office/drawing/2014/main" id="{A148799B-8B09-4BF0-A0BF-3F7D32729A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429500"/>
          <a:ext cx="914400" cy="914400"/>
        </a:xfrm>
        <a:prstGeom prst="rect">
          <a:avLst/>
        </a:prstGeom>
      </xdr:spPr>
    </xdr:pic>
    <xdr:clientData/>
  </xdr:twoCellAnchor>
  <xdr:twoCellAnchor editAs="oneCell">
    <xdr:from>
      <xdr:col>0</xdr:col>
      <xdr:colOff>279400</xdr:colOff>
      <xdr:row>23</xdr:row>
      <xdr:rowOff>0</xdr:rowOff>
    </xdr:from>
    <xdr:to>
      <xdr:col>0</xdr:col>
      <xdr:colOff>1193800</xdr:colOff>
      <xdr:row>27</xdr:row>
      <xdr:rowOff>152400</xdr:rowOff>
    </xdr:to>
    <xdr:pic>
      <xdr:nvPicPr>
        <xdr:cNvPr id="12" name="Graphic 11" descr="Presentation with bar chart with solid fill">
          <a:hlinkClick xmlns:r="http://schemas.openxmlformats.org/officeDocument/2006/relationships" r:id="rId11"/>
          <a:extLst>
            <a:ext uri="{FF2B5EF4-FFF2-40B4-BE49-F238E27FC236}">
              <a16:creationId xmlns:a16="http://schemas.microsoft.com/office/drawing/2014/main" id="{93547A52-9DB1-4CC6-ABED-1DA0DA44DCA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400" y="438150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13" name="Graphic 12" descr="Barcode with solid fill">
          <a:hlinkClick xmlns:r="http://schemas.openxmlformats.org/officeDocument/2006/relationships" r:id="rId14"/>
          <a:extLst>
            <a:ext uri="{FF2B5EF4-FFF2-40B4-BE49-F238E27FC236}">
              <a16:creationId xmlns:a16="http://schemas.microsoft.com/office/drawing/2014/main" id="{7DA9AFC3-5151-4806-8BF3-2E284D3AD62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300" y="84836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3.934306134259" createdVersion="8" refreshedVersion="8" minRefreshableVersion="3" recordCount="548" xr:uid="{E4B8682B-5883-41D2-BADC-488CC351E6D0}">
  <cacheSource type="worksheet">
    <worksheetSource ref="A1:K549" sheet="Controllable Delays"/>
  </cacheSource>
  <cacheFields count="12">
    <cacheField name="Date" numFmtId="14">
      <sharedItems containsSemiMixedTypes="0" containsNonDate="0" containsDate="1" containsString="0" minDate="2024-08-01T00:00:00" maxDate="2024-10-01T00:00:00"/>
    </cacheField>
    <cacheField name="A/C" numFmtId="0">
      <sharedItems containsSemiMixedTypes="0" containsString="0" containsNumber="1" containsInteger="1" minValue="801" maxValue="856"/>
    </cacheField>
    <cacheField name="Flight #" numFmtId="0">
      <sharedItems containsMixedTypes="1" containsNumber="1" containsInteger="1" minValue="101" maxValue="1991"/>
    </cacheField>
    <cacheField name="ARR" numFmtId="0">
      <sharedItems count="72">
        <s v="JFK"/>
        <s v="BDL"/>
        <s v="BWI"/>
        <s v="MCO"/>
        <s v="YYZ"/>
        <s v="SYR"/>
        <s v="ILM"/>
        <s v="DFW"/>
        <s v="PWM"/>
        <s v="BZN"/>
        <s v="YUL"/>
        <s v="PIT"/>
        <s v="IAD"/>
        <s v="SAN"/>
        <s v="PHX"/>
        <s v="SEA"/>
        <s v="SFO"/>
        <s v="LAX"/>
        <s v="IND"/>
        <s v="SLC"/>
        <s v="RNO"/>
        <s v="MKE"/>
        <s v="DEN"/>
        <s v="COS"/>
        <s v="LAS"/>
        <s v="GRR"/>
        <s v="FLL"/>
        <s v="CVG"/>
        <s v="ANC"/>
        <s v="RSW"/>
        <s v="DTW"/>
        <s v="SAT"/>
        <s v="FCA"/>
        <s v="PHL"/>
        <s v="EAU"/>
        <s v="TPA"/>
        <s v="RIC"/>
        <s v="CLT"/>
        <s v="BUF"/>
        <s v="MYR"/>
        <s v="TVC"/>
        <s v="PDX"/>
        <s v="BNA"/>
        <s v="ORD"/>
        <s v="CUN"/>
        <s v="SJU"/>
        <s v="YVR"/>
        <s v="HOU"/>
        <s v="GEG"/>
        <s v="MSY"/>
        <s v="PVD"/>
        <s v="EWR"/>
        <s v="BOS"/>
        <s v="SDF"/>
        <s v="CMH"/>
        <s v="RAP"/>
        <s v="OMA"/>
        <s v="CHS"/>
        <s v="AVL"/>
        <s v="MRY"/>
        <s v="OAK"/>
        <s v="CLE"/>
        <s v="BOI"/>
        <s v="RDU"/>
        <s v="VPS"/>
        <s v="ATL"/>
        <s v="MCI"/>
        <s v="GPT"/>
        <s v="MHT"/>
        <s v="PSP"/>
        <s v="SAV"/>
        <s v="BTV"/>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0">
      <sharedItems containsSemiMixedTypes="0" containsNonDate="0" containsDate="1" containsString="0" minDate="1899-12-30T00:01:00" maxDate="1899-12-30T07:51:00" count="110">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04:00"/>
        <d v="1899-12-30T00:34:00"/>
        <d v="1899-12-30T01:14:00"/>
        <d v="1899-12-30T00:46:00"/>
        <d v="1899-12-30T01:10:00"/>
        <d v="1899-12-30T00:12:00"/>
        <d v="1899-12-30T00:03:00"/>
        <d v="1899-12-30T00:33:00"/>
        <d v="1899-12-30T02:27:00"/>
        <d v="1899-12-30T02:00:00"/>
        <d v="1899-12-30T00:22:00"/>
        <d v="1899-12-30T00:39:00"/>
        <d v="1899-12-30T02:34:00"/>
        <d v="1899-12-30T03:40:00"/>
        <d v="1899-12-30T01:19:00"/>
        <d v="1899-12-30T00:11:00"/>
        <d v="1899-12-30T00:19:00"/>
        <d v="1899-12-30T01:49:00"/>
        <d v="1899-12-30T02:03:00"/>
        <d v="1899-12-30T01:20:00"/>
        <d v="1899-12-30T01:17:00"/>
        <d v="1899-12-30T00:13:00"/>
        <d v="1899-12-30T01:46:00"/>
        <d v="1899-12-30T01:50:00"/>
        <d v="1899-12-30T01:00:00"/>
        <d v="1899-12-30T00:17:00"/>
        <d v="1899-12-30T00:05:00"/>
        <d v="1899-12-30T01:13:00"/>
        <d v="1899-12-30T00:24:00"/>
        <d v="1899-12-30T00:30:00"/>
        <d v="1899-12-30T03:06:00"/>
        <d v="1899-12-30T01:58:00"/>
        <d v="1899-12-30T00:48:00"/>
        <d v="1899-12-30T06:20:00"/>
        <d v="1899-12-30T02:06:00"/>
        <d v="1899-12-30T00:02:00"/>
        <d v="1899-12-30T00:50:00"/>
        <d v="1899-12-30T01:21:00"/>
        <d v="1899-12-30T01:09:00"/>
        <d v="1899-12-30T03:50:00"/>
        <d v="1899-12-30T00:37:00"/>
        <d v="1899-12-30T00:25:00"/>
        <d v="1899-12-30T01:31:00"/>
        <d v="1899-12-30T00:38:00"/>
        <d v="1899-12-30T00:06:00"/>
        <d v="1899-12-30T03:13:00"/>
        <d v="1899-12-30T00:16:00"/>
        <d v="1899-12-30T01:16:00"/>
        <d v="1899-12-30T00:21:00"/>
        <d v="1899-12-30T00:26:00"/>
        <d v="1899-12-30T03:22:00"/>
        <d v="1899-12-30T01:04:00"/>
        <d v="1899-12-30T05:12:00"/>
        <d v="1899-12-30T00:07:00"/>
        <d v="1899-12-30T02:50:00"/>
        <d v="1899-12-30T01:03:00"/>
        <d v="1899-12-30T01:32:00"/>
        <d v="1899-12-30T03:11:00"/>
        <d v="1899-12-30T00:42:00"/>
        <d v="1899-12-30T01:15:00"/>
        <d v="1899-12-30T01:53:00"/>
        <d v="1899-12-30T00:31:00"/>
        <d v="1899-12-30T07:51:00"/>
        <d v="1899-12-30T00:28:00"/>
        <d v="1899-12-30T04:50:00"/>
        <d v="1899-12-30T00:32:00"/>
        <d v="1899-12-30T00:57:00"/>
        <d v="1899-12-30T00:27:00"/>
        <d v="1899-12-30T00:41:00"/>
        <d v="1899-12-30T00:51:00"/>
        <d v="1899-12-30T01:25:00"/>
        <d v="1899-12-30T00:35:00"/>
        <d v="1899-12-30T01:22:00"/>
        <d v="1899-12-30T00:36:00"/>
        <d v="1899-12-30T01:18:00"/>
        <d v="1899-12-30T05:20:00"/>
        <d v="1899-12-30T00:45:00"/>
        <d v="1899-12-30T00:56:00"/>
        <d v="1899-12-30T00:47:00"/>
        <d v="1899-12-30T00:52:00"/>
        <d v="1899-12-30T02:16:00"/>
        <d v="1899-12-30T00:53:00"/>
        <d v="1899-12-30T01:05:00"/>
        <d v="1899-12-30T07:43:00"/>
        <d v="1899-12-30T00:29:00"/>
        <d v="1899-12-30T00:59:00"/>
        <d v="1899-12-30T03:32:00"/>
        <d v="1899-12-30T03:56:00"/>
        <d v="1899-12-30T01:27:00"/>
        <d v="1899-12-30T03:37:00"/>
        <d v="1899-12-30T01:06:00"/>
        <d v="1899-12-30T00:58:00"/>
        <d v="1899-12-30T04:38:00"/>
        <d v="1899-12-30T04:07:00"/>
        <d v="1899-12-30T02:31:00"/>
        <d v="1899-12-30T00:49:00"/>
      </sharedItems>
      <fieldGroup par="11"/>
    </cacheField>
    <cacheField name="Delay Code" numFmtId="0">
      <sharedItems containsMixedTypes="1" containsNumber="1" containsInteger="1" minValue="4" maxValue="105" count="86">
        <n v="67"/>
        <n v="41"/>
        <s v="6M"/>
        <s v="6E"/>
        <s v="52H"/>
        <s v="6L"/>
        <n v="37"/>
        <n v="46"/>
        <n v="65"/>
        <n v="18"/>
        <s v="19A"/>
        <n v="95"/>
        <s v="20E"/>
        <s v="67"/>
        <s v="51"/>
        <s v="18"/>
        <s v="32D"/>
        <s v="6N"/>
        <s v="46"/>
        <n v="51"/>
        <s v="32C"/>
        <s v="6H"/>
        <n v="32"/>
        <n v="64"/>
        <n v="68"/>
        <s v="32E"/>
        <n v="91"/>
        <s v="39B"/>
        <s v="20C"/>
        <s v="55B"/>
        <s v="41"/>
        <n v="92"/>
        <s v="52C"/>
        <s v="10A"/>
        <n v="83"/>
        <s v="41E"/>
        <s v="35E"/>
        <s v="15I"/>
        <s v="34B"/>
        <s v="6O"/>
        <s v="85A"/>
        <s v="86E"/>
        <s v="64"/>
        <s v="39D"/>
        <s v="15A"/>
        <s v="4D"/>
        <n v="62"/>
        <s v="20"/>
        <n v="34"/>
        <s v="35B"/>
        <s v="20B"/>
        <n v="94"/>
        <s v="20D"/>
        <n v="55"/>
        <s v="15F"/>
        <n v="87"/>
        <n v="101"/>
        <s v="61C"/>
        <n v="4"/>
        <s v="51A"/>
        <n v="20"/>
        <s v="95A"/>
        <n v="35"/>
        <n v="36"/>
        <n v="15"/>
        <s v="51B"/>
        <n v="66"/>
        <n v="40"/>
        <n v="81"/>
        <s v="6I"/>
        <s v="15H"/>
        <s v="15D"/>
        <s v="13A"/>
        <n v="39"/>
        <s v="85B"/>
        <n v="52"/>
        <s v="20A"/>
        <s v="15B"/>
        <n v="42"/>
        <n v="99"/>
        <n v="63"/>
        <n v="105"/>
        <s v="41C"/>
        <s v="64A"/>
        <s v="15G"/>
        <s v="58B"/>
      </sharedItems>
    </cacheField>
    <cacheField name="Notes" numFmtId="0">
      <sharedItems/>
    </cacheField>
    <cacheField name="MOD" numFmtId="0">
      <sharedItems count="4">
        <s v="Amanda"/>
        <s v="Gevone"/>
        <s v="Cole"/>
        <s v="Joe"/>
      </sharedItems>
    </cacheField>
    <cacheField name="Average Delay Time" numFmtId="165">
      <sharedItems containsNonDate="0" containsDate="1" containsMixedTypes="1" minDate="1899-12-30T00:00:15" maxDate="1899-12-30T07:51:00"/>
    </cacheField>
    <cacheField name="Minutes (Delay total time )" numFmtId="0" databaseField="0">
      <fieldGroup base="6">
        <rangePr autoEnd="0" groupBy="minutes" startDate="1899-12-30T00:01:00" endDate="1899-12-30T00:31: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s>
  <extLst>
    <ext xmlns:x14="http://schemas.microsoft.com/office/spreadsheetml/2009/9/main" uri="{725AE2AE-9491-48be-B2B4-4EB974FC3084}">
      <x14:pivotCacheDefinition pivotCacheId="1059569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4.620339351852" createdVersion="8" refreshedVersion="8" minRefreshableVersion="3" recordCount="728" xr:uid="{2C87DA10-ED97-446F-B9D8-B96D8D8C9DD0}">
  <cacheSource type="worksheet">
    <worksheetSource name="Table13"/>
  </cacheSource>
  <cacheFields count="20">
    <cacheField name="Date" numFmtId="14">
      <sharedItems containsSemiMixedTypes="0" containsNonDate="0" containsDate="1" containsString="0" minDate="2024-08-01T00:00:00" maxDate="2024-10-01T00:00:00" count="57">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1T00:00:00"/>
        <d v="2024-09-12T00:00:00"/>
        <d v="2024-09-13T00:00:00"/>
        <d v="2024-09-14T00:00:00"/>
        <d v="2024-09-15T00:00:00"/>
        <d v="2024-09-17T00:00:00"/>
        <d v="2024-09-18T00:00:00"/>
        <d v="2024-09-19T00:00:00"/>
        <d v="2024-09-20T00:00:00"/>
        <d v="2024-09-21T00:00:00"/>
        <d v="2024-09-22T00:00:00"/>
        <d v="2024-09-23T00:00:00"/>
        <d v="2024-09-26T00:00:00"/>
        <d v="2024-09-27T00:00:00"/>
        <d v="2024-09-28T00:00:00"/>
        <d v="2024-09-29T00:00:00"/>
        <d v="2024-09-30T00:00:00"/>
      </sharedItems>
      <fieldGroup par="15"/>
    </cacheField>
    <cacheField name="A/C" numFmtId="0">
      <sharedItems containsSemiMixedTypes="0" containsString="0" containsNumber="1" containsInteger="1" minValue="801" maxValue="856" count="43">
        <n v="823"/>
        <n v="845"/>
        <n v="834"/>
        <n v="826"/>
        <n v="844"/>
        <n v="836"/>
        <n v="809"/>
        <n v="816"/>
        <n v="820"/>
        <n v="828"/>
        <n v="833"/>
        <n v="843"/>
        <n v="838"/>
        <n v="830"/>
        <n v="825"/>
        <n v="814"/>
        <n v="829"/>
        <n v="827"/>
        <n v="824"/>
        <n v="848"/>
        <n v="846"/>
        <n v="804"/>
        <n v="831"/>
        <n v="801"/>
        <n v="822"/>
        <n v="840"/>
        <n v="808"/>
        <n v="832"/>
        <n v="805"/>
        <n v="819"/>
        <n v="847"/>
        <n v="813"/>
        <n v="821"/>
        <n v="856"/>
        <n v="850"/>
        <n v="849"/>
        <n v="815"/>
        <n v="842"/>
        <n v="837"/>
        <n v="852"/>
        <n v="841"/>
        <n v="835"/>
        <n v="851"/>
      </sharedItems>
    </cacheField>
    <cacheField name="Flight #" numFmtId="0">
      <sharedItems containsMixedTypes="1" containsNumber="1" containsInteger="1" minValue="101" maxValue="1991"/>
    </cacheField>
    <cacheField name="ARR" numFmtId="0">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0">
      <sharedItems containsSemiMixedTypes="0" containsNonDate="0" containsDate="1" containsString="0" minDate="1899-12-30T00:01:00" maxDate="1899-12-30T08:30:00" count="119">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34:00"/>
        <d v="1899-12-30T00:04:00"/>
        <d v="1899-12-30T01:14:00"/>
        <d v="1899-12-30T00:46:00"/>
        <d v="1899-12-30T00:26:00"/>
        <d v="1899-12-30T01:10:00"/>
        <d v="1899-12-30T00:12:00"/>
        <d v="1899-12-30T00:17:00"/>
        <d v="1899-12-30T00:03:00"/>
        <d v="1899-12-30T00:33:00"/>
        <d v="1899-12-30T02:27:00"/>
        <d v="1899-12-30T00:45:00"/>
        <d v="1899-12-30T02:00:00"/>
        <d v="1899-12-30T00:35:00"/>
        <d v="1899-12-30T00:22:00"/>
        <d v="1899-12-30T00:13:00"/>
        <d v="1899-12-30T00:39:00"/>
        <d v="1899-12-30T02:34:00"/>
        <d v="1899-12-30T03:40:00"/>
        <d v="1899-12-30T01:19:00"/>
        <d v="1899-12-30T00:11:00"/>
        <d v="1899-12-30T00:19:00"/>
        <d v="1899-12-30T01:49:00"/>
        <d v="1899-12-30T02:03:00"/>
        <d v="1899-12-30T00:31:00"/>
        <d v="1899-12-30T01:20:00"/>
        <d v="1899-12-30T01:17:00"/>
        <d v="1899-12-30T01:46:00"/>
        <d v="1899-12-30T01:50:00"/>
        <d v="1899-12-30T01:00:00"/>
        <d v="1899-12-30T00:05:00"/>
        <d v="1899-12-30T00:21:00"/>
        <d v="1899-12-30T01:13:00"/>
        <d v="1899-12-30T00:24:00"/>
        <d v="1899-12-30T00:30:00"/>
        <d v="1899-12-30T03:06:00"/>
        <d v="1899-12-30T01:58:00"/>
        <d v="1899-12-30T01:40:00"/>
        <d v="1899-12-30T01:48:00"/>
        <d v="1899-12-30T00:48:00"/>
        <d v="1899-12-30T00:16:00"/>
        <d v="1899-12-30T06:20:00"/>
        <d v="1899-12-30T02:06:00"/>
        <d v="1899-12-30T00:02:00"/>
        <d v="1899-12-30T00:50:00"/>
        <d v="1899-12-30T01:21:00"/>
        <d v="1899-12-30T01:09:00"/>
        <d v="1899-12-30T03:50:00"/>
        <d v="1899-12-30T00:37:00"/>
        <d v="1899-12-30T00:25:00"/>
        <d v="1899-12-30T01:31:00"/>
        <d v="1899-12-30T01:01:00"/>
        <d v="1899-12-30T03:32:00"/>
        <d v="1899-12-30T00:28:00"/>
        <d v="1899-12-30T00:38:00"/>
        <d v="1899-12-30T00:53:00"/>
        <d v="1899-12-30T00:06:00"/>
        <d v="1899-12-30T03:13:00"/>
        <d v="1899-12-30T01:16:00"/>
        <d v="1899-12-30T00:07:00"/>
        <d v="1899-12-30T01:34:00"/>
        <d v="1899-12-30T01:36:00"/>
        <d v="1899-12-30T03:22:00"/>
        <d v="1899-12-30T01:04:00"/>
        <d v="1899-12-30T05:12:00"/>
        <d v="1899-12-30T02:50:00"/>
        <d v="1899-12-30T01:03:00"/>
        <d v="1899-12-30T01:32:00"/>
        <d v="1899-12-30T03:11:00"/>
        <d v="1899-12-30T00:41:00"/>
        <d v="1899-12-30T00:42:00"/>
        <d v="1899-12-30T01:15:00"/>
        <d v="1899-12-30T01:53:00"/>
        <d v="1899-12-30T07:51:00"/>
        <d v="1899-12-30T04:50:00"/>
        <d v="1899-12-30T00:32:00"/>
        <d v="1899-12-30T00:27:00"/>
        <d v="1899-12-30T00:57:00"/>
        <d v="1899-12-30T00:51:00"/>
        <d v="1899-12-30T01:25:00"/>
        <d v="1899-12-30T01:22:00"/>
        <d v="1899-12-30T00:29:00"/>
        <d v="1899-12-30T00:36:00"/>
        <d v="1899-12-30T01:18:00"/>
        <d v="1899-12-30T05:20:00"/>
        <d v="1899-12-30T00:56:00"/>
        <d v="1899-12-30T00:47:00"/>
        <d v="1899-12-30T00:52:00"/>
        <d v="1899-12-30T02:14:00"/>
        <d v="1899-12-30T02:16:00"/>
        <d v="1899-12-30T01:08:00"/>
        <d v="1899-12-30T01:05:00"/>
        <d v="1899-12-30T07:43:00"/>
        <d v="1899-12-30T00:59:00"/>
        <d v="1899-12-30T03:56:00"/>
        <d v="1899-12-30T01:27:00"/>
        <d v="1899-12-30T03:37:00"/>
        <d v="1899-12-30T01:06:00"/>
        <d v="1899-12-30T08:30:00"/>
        <d v="1899-12-30T00:58:00"/>
        <d v="1899-12-30T04:38:00"/>
        <d v="1899-12-30T02:24:00"/>
        <d v="1899-12-30T04:07:00"/>
        <d v="1899-12-30T00:49:00"/>
        <d v="1899-12-30T02:31:00"/>
      </sharedItems>
      <fieldGroup par="17"/>
    </cacheField>
    <cacheField name="Delay Code" numFmtId="0">
      <sharedItems containsMixedTypes="1" containsNumber="1" containsInteger="1" minValue="4" maxValue="105" count="83">
        <n v="67"/>
        <n v="41"/>
        <s v="6M"/>
        <s v="6E"/>
        <s v="52H"/>
        <s v="6L"/>
        <n v="37"/>
        <n v="46"/>
        <n v="65"/>
        <n v="18"/>
        <n v="93"/>
        <s v="19A"/>
        <n v="95"/>
        <s v="20E"/>
        <n v="51"/>
        <s v="32D"/>
        <s v="6N"/>
        <s v="32C"/>
        <s v="6H"/>
        <n v="32"/>
        <n v="64"/>
        <n v="68"/>
        <s v="32E"/>
        <n v="91"/>
        <s v="39B"/>
        <s v="20C"/>
        <s v="55B"/>
        <n v="92"/>
        <s v="52C"/>
        <s v="10A"/>
        <n v="83"/>
        <s v="41E"/>
        <s v="35E"/>
        <s v="15I"/>
        <s v="34B"/>
        <s v="6O"/>
        <s v="85A"/>
        <s v="86E"/>
        <n v="72"/>
        <s v="39D"/>
        <n v="71"/>
        <s v="15A"/>
        <s v="4D"/>
        <n v="62"/>
        <n v="20"/>
        <n v="34"/>
        <s v="35B"/>
        <s v="20B"/>
        <n v="94"/>
        <s v="20D"/>
        <n v="55"/>
        <s v="15F"/>
        <n v="87"/>
        <n v="101"/>
        <s v="61C"/>
        <n v="4"/>
        <s v="51A"/>
        <s v="95A"/>
        <n v="35"/>
        <n v="36"/>
        <n v="15"/>
        <s v="51B"/>
        <n v="66"/>
        <n v="40"/>
        <n v="81"/>
        <s v="6I"/>
        <n v="77"/>
        <s v="15H"/>
        <s v="15D"/>
        <s v="13A"/>
        <n v="39"/>
        <s v="85B"/>
        <n v="52"/>
        <s v="20A"/>
        <s v="15B"/>
        <n v="42"/>
        <n v="99"/>
        <n v="63"/>
        <n v="105"/>
        <s v="41C"/>
        <s v="64A"/>
        <s v="15G"/>
        <s v="58B"/>
      </sharedItems>
    </cacheField>
    <cacheField name="Department" numFmtId="165">
      <sharedItems containsNonDate="0" count="18">
        <s v="INFT"/>
        <s v="MX"/>
        <s v="ATC"/>
        <s v="GRD"/>
        <s v="CAT"/>
        <s v="FLT"/>
        <s v="LATE"/>
        <s v="STA"/>
        <s v="SY"/>
        <s v="WX"/>
        <s v="SOC"/>
        <s v="SAFE"/>
        <s v="IT"/>
        <s v="MKT"/>
        <s v="GRM"/>
        <s v="GOV"/>
        <s v="DSP"/>
        <s v="FUEL"/>
      </sharedItems>
    </cacheField>
    <cacheField name="Notes" numFmtId="0">
      <sharedItems/>
    </cacheField>
    <cacheField name="MOD" numFmtId="0">
      <sharedItems/>
    </cacheField>
    <cacheField name="Average Delay Time" numFmtId="165">
      <sharedItems containsSemiMixedTypes="0" containsNonDate="0" containsDate="1" containsString="0" minDate="1899-12-30T00:00:15" maxDate="1899-12-30T08:30:00"/>
    </cacheField>
    <cacheField name="Delayed Flights" numFmtId="165">
      <sharedItems containsNonDate="0"/>
    </cacheField>
    <cacheField name="helper" numFmtId="165">
      <sharedItems containsSemiMixedTypes="0" containsNonDate="0" containsDate="1" containsString="0" minDate="1899-12-30T00:00:00" maxDate="1901-05-25T00:00:00" count="27">
        <d v="1900-01-29T00:00:00"/>
        <d v="1899-12-30T00:00:00"/>
        <d v="1900-05-29T00:00:00"/>
        <d v="1900-02-28T00:00:00"/>
        <d v="1900-04-29T00:00:00"/>
        <d v="1900-07-28T00:00:00"/>
        <d v="1900-03-30T00:00:00"/>
        <d v="1900-06-28T00:00:00"/>
        <d v="1900-12-25T00:00:00"/>
        <d v="1900-10-26T00:00:00"/>
        <d v="1901-03-25T00:00:00"/>
        <d v="1900-09-26T00:00:00"/>
        <d v="1901-05-24T00:00:00"/>
        <d v="1900-08-27T00:00:00"/>
        <d v="1899-12-30T00:30:00" u="1"/>
        <d v="1899-12-30T02:30:00" u="1"/>
        <d v="1899-12-30T01:00:00" u="1"/>
        <d v="1899-12-30T02:00:00" u="1"/>
        <d v="1899-12-30T03:30:00" u="1"/>
        <d v="1899-12-30T01:30:00" u="1"/>
        <d v="1899-12-30T03:00:00" u="1"/>
        <d v="1899-12-30T06:00:00" u="1"/>
        <d v="1899-12-30T05:00:00" u="1"/>
        <d v="1899-12-30T07:30:00" u="1"/>
        <d v="1899-12-30T04:30:00" u="1"/>
        <d v="1899-12-30T08:30:00" u="1"/>
        <d v="1899-12-30T04:00:00" u="1"/>
      </sharedItems>
      <fieldGroup par="19"/>
    </cacheField>
    <cacheField name="Days (Date)" numFmtId="0" databaseField="0">
      <fieldGroup base="0">
        <rangePr groupBy="days" startDate="2024-08-01T00:00:00" endDate="2024-10-01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8-01T00:00:00" endDate="2024-10-01T00:00:00"/>
        <groupItems count="14">
          <s v="&lt;8/1/2024"/>
          <s v="Jan"/>
          <s v="Feb"/>
          <s v="Mar"/>
          <s v="Apr"/>
          <s v="May"/>
          <s v="Jun"/>
          <s v="Jul"/>
          <s v="Aug"/>
          <s v="Sep"/>
          <s v="Oct"/>
          <s v="Nov"/>
          <s v="Dec"/>
          <s v="&gt;10/1/2024"/>
        </groupItems>
      </fieldGroup>
    </cacheField>
    <cacheField name="Minutes (Delay total time )" numFmtId="0" databaseField="0">
      <fieldGroup base="6">
        <rangePr groupBy="minutes" startDate="1899-12-30T00:01:00" endDate="1899-12-30T08:3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elay total time )" numFmtId="0" databaseField="0">
      <fieldGroup base="6">
        <rangePr groupBy="hours" startDate="1899-12-30T00:01:00" endDate="1899-12-30T08:3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inutes (helper)" numFmtId="0" databaseField="0">
      <fieldGroup base="13">
        <rangePr groupBy="minutes" startDate="1899-12-30T00:00:00" endDate="1901-05-25T00:0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5/1901"/>
        </groupItems>
      </fieldGroup>
    </cacheField>
    <cacheField name="Hours (helper)" numFmtId="0" databaseField="0">
      <fieldGroup base="13">
        <rangePr groupBy="hours" startDate="1899-12-30T00:00:00" endDate="1901-05-25T00:00:00"/>
        <groupItems count="26">
          <s v="&lt;1/0/1900"/>
          <s v="12 AM"/>
          <s v="1 AM"/>
          <s v="2 AM"/>
          <s v="3 AM"/>
          <s v="4 AM"/>
          <s v="5 AM"/>
          <s v="6 AM"/>
          <s v="7 AM"/>
          <s v="8 AM"/>
          <s v="9 AM"/>
          <s v="10 AM"/>
          <s v="11 AM"/>
          <s v="12 PM"/>
          <s v="1 PM"/>
          <s v="2 PM"/>
          <s v="3 PM"/>
          <s v="4 PM"/>
          <s v="5 PM"/>
          <s v="6 PM"/>
          <s v="7 PM"/>
          <s v="8 PM"/>
          <s v="9 PM"/>
          <s v="10 PM"/>
          <s v="11 PM"/>
          <s v="&gt;5/25/1901"/>
        </groupItems>
      </fieldGroup>
    </cacheField>
  </cacheFields>
  <extLst>
    <ext xmlns:x14="http://schemas.microsoft.com/office/spreadsheetml/2009/9/main" uri="{725AE2AE-9491-48be-B2B4-4EB974FC3084}">
      <x14:pivotCacheDefinition pivotCacheId="37521502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7.469870023146" createdVersion="8" refreshedVersion="8" minRefreshableVersion="3" recordCount="534" xr:uid="{DDBD4CF6-CC29-4DDE-BA2C-86EBE578DCCD}">
  <cacheSource type="worksheet">
    <worksheetSource ref="A1:K535" sheet="Controllable Delays"/>
  </cacheSource>
  <cacheFields count="15">
    <cacheField name="Date" numFmtId="14">
      <sharedItems containsSemiMixedTypes="0" containsNonDate="0" containsDate="1" containsString="0" minDate="2024-08-01T00:00:00" maxDate="2024-10-01T00:00:00" count="57">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1T00:00:00"/>
        <d v="2024-09-12T00:00:00"/>
        <d v="2024-09-13T00:00:00"/>
        <d v="2024-09-14T00:00:00"/>
        <d v="2024-09-15T00:00:00"/>
        <d v="2024-09-17T00:00:00"/>
        <d v="2024-09-18T00:00:00"/>
        <d v="2024-09-19T00:00:00"/>
        <d v="2024-09-20T00:00:00"/>
        <d v="2024-09-21T00:00:00"/>
        <d v="2024-09-22T00:00:00"/>
        <d v="2024-09-23T00:00:00"/>
        <d v="2024-09-26T00:00:00"/>
        <d v="2024-09-27T00:00:00"/>
        <d v="2024-09-28T00:00:00"/>
        <d v="2024-09-29T00:00:00"/>
        <d v="2024-09-30T00:00:00"/>
      </sharedItems>
      <fieldGroup par="12"/>
    </cacheField>
    <cacheField name="A/C" numFmtId="0">
      <sharedItems containsSemiMixedTypes="0" containsString="0" containsNumber="1" containsInteger="1" minValue="801" maxValue="856" count="43">
        <n v="823"/>
        <n v="845"/>
        <n v="834"/>
        <n v="826"/>
        <n v="844"/>
        <n v="836"/>
        <n v="809"/>
        <n v="816"/>
        <n v="820"/>
        <n v="828"/>
        <n v="833"/>
        <n v="843"/>
        <n v="838"/>
        <n v="830"/>
        <n v="825"/>
        <n v="814"/>
        <n v="829"/>
        <n v="827"/>
        <n v="824"/>
        <n v="848"/>
        <n v="846"/>
        <n v="804"/>
        <n v="831"/>
        <n v="801"/>
        <n v="822"/>
        <n v="840"/>
        <n v="808"/>
        <n v="832"/>
        <n v="805"/>
        <n v="819"/>
        <n v="847"/>
        <n v="813"/>
        <n v="821"/>
        <n v="856"/>
        <n v="850"/>
        <n v="849"/>
        <n v="815"/>
        <n v="842"/>
        <n v="837"/>
        <n v="852"/>
        <n v="841"/>
        <n v="835"/>
        <n v="851"/>
      </sharedItems>
    </cacheField>
    <cacheField name="Flight #" numFmtId="0">
      <sharedItems containsMixedTypes="1" containsNumber="1" containsInteger="1" minValue="101" maxValue="1991"/>
    </cacheField>
    <cacheField name="ARR" numFmtId="0">
      <sharedItems count="72">
        <s v="JFK"/>
        <s v="BDL"/>
        <s v="BWI"/>
        <s v="MCO"/>
        <s v="YYZ"/>
        <s v="SYR"/>
        <s v="ILM"/>
        <s v="DFW"/>
        <s v="PWM"/>
        <s v="BZN"/>
        <s v="YUL"/>
        <s v="PIT"/>
        <s v="IAD"/>
        <s v="SAN"/>
        <s v="PHX"/>
        <s v="SEA"/>
        <s v="SFO"/>
        <s v="LAX"/>
        <s v="IND"/>
        <s v="SLC"/>
        <s v="RNO"/>
        <s v="MKE"/>
        <s v="DEN"/>
        <s v="COS"/>
        <s v="LAS"/>
        <s v="GRR"/>
        <s v="FLL"/>
        <s v="CVG"/>
        <s v="ANC"/>
        <s v="RSW"/>
        <s v="DTW"/>
        <s v="SAT"/>
        <s v="FCA"/>
        <s v="EAU"/>
        <s v="TPA"/>
        <s v="RIC"/>
        <s v="CLT"/>
        <s v="BUF"/>
        <s v="MYR"/>
        <s v="TVC"/>
        <s v="PDX"/>
        <s v="BNA"/>
        <s v="ORD"/>
        <s v="CUN"/>
        <s v="SJU"/>
        <s v="YVR"/>
        <s v="HOU"/>
        <s v="GEG"/>
        <s v="MSY"/>
        <s v="PVD"/>
        <s v="EWR"/>
        <s v="BOS"/>
        <s v="SDF"/>
        <s v="CMH"/>
        <s v="OMA"/>
        <s v="CHS"/>
        <s v="PHL"/>
        <s v="AVL"/>
        <s v="MRY"/>
        <s v="OAK"/>
        <s v="RAP"/>
        <s v="CLE"/>
        <s v="BOI"/>
        <s v="RDU"/>
        <s v="VPS"/>
        <s v="ATL"/>
        <s v="MCI"/>
        <s v="GPT"/>
        <s v="MHT"/>
        <s v="PSP"/>
        <s v="SAV"/>
        <s v="BTV"/>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165">
      <sharedItems containsSemiMixedTypes="0" containsNonDate="0" containsDate="1" containsString="0" minDate="1899-12-30T00:01:00" maxDate="1899-12-30T07:51:00" count="110">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04:00"/>
        <d v="1899-12-30T00:34:00"/>
        <d v="1899-12-30T01:14:00"/>
        <d v="1899-12-30T00:46:00"/>
        <d v="1899-12-30T01:10:00"/>
        <d v="1899-12-30T00:12:00"/>
        <d v="1899-12-30T00:03:00"/>
        <d v="1899-12-30T00:33:00"/>
        <d v="1899-12-30T02:27:00"/>
        <d v="1899-12-30T02:00:00"/>
        <d v="1899-12-30T00:22:00"/>
        <d v="1899-12-30T00:39:00"/>
        <d v="1899-12-30T02:34:00"/>
        <d v="1899-12-30T03:40:00"/>
        <d v="1899-12-30T01:19:00"/>
        <d v="1899-12-30T00:11:00"/>
        <d v="1899-12-30T00:19:00"/>
        <d v="1899-12-30T01:49:00"/>
        <d v="1899-12-30T02:03:00"/>
        <d v="1899-12-30T01:20:00"/>
        <d v="1899-12-30T01:17:00"/>
        <d v="1899-12-30T00:13:00"/>
        <d v="1899-12-30T01:46:00"/>
        <d v="1899-12-30T01:50:00"/>
        <d v="1899-12-30T01:00:00"/>
        <d v="1899-12-30T00:17:00"/>
        <d v="1899-12-30T00:05:00"/>
        <d v="1899-12-30T01:13:00"/>
        <d v="1899-12-30T00:24:00"/>
        <d v="1899-12-30T00:30:00"/>
        <d v="1899-12-30T03:06:00"/>
        <d v="1899-12-30T01:58:00"/>
        <d v="1899-12-30T00:48:00"/>
        <d v="1899-12-30T06:20:00"/>
        <d v="1899-12-30T02:06:00"/>
        <d v="1899-12-30T00:02:00"/>
        <d v="1899-12-30T00:50:00"/>
        <d v="1899-12-30T01:21:00"/>
        <d v="1899-12-30T01:09:00"/>
        <d v="1899-12-30T03:50:00"/>
        <d v="1899-12-30T00:37:00"/>
        <d v="1899-12-30T00:25:00"/>
        <d v="1899-12-30T01:31:00"/>
        <d v="1899-12-30T00:06:00"/>
        <d v="1899-12-30T03:13:00"/>
        <d v="1899-12-30T00:16:00"/>
        <d v="1899-12-30T01:16:00"/>
        <d v="1899-12-30T00:21:00"/>
        <d v="1899-12-30T00:26:00"/>
        <d v="1899-12-30T03:22:00"/>
        <d v="1899-12-30T01:04:00"/>
        <d v="1899-12-30T05:12:00"/>
        <d v="1899-12-30T00:07:00"/>
        <d v="1899-12-30T02:50:00"/>
        <d v="1899-12-30T01:03:00"/>
        <d v="1899-12-30T01:32:00"/>
        <d v="1899-12-30T03:11:00"/>
        <d v="1899-12-30T00:42:00"/>
        <d v="1899-12-30T01:15:00"/>
        <d v="1899-12-30T01:53:00"/>
        <d v="1899-12-30T00:31:00"/>
        <d v="1899-12-30T07:51:00"/>
        <d v="1899-12-30T00:28:00"/>
        <d v="1899-12-30T04:50:00"/>
        <d v="1899-12-30T00:57:00"/>
        <d v="1899-12-30T00:27:00"/>
        <d v="1899-12-30T00:41:00"/>
        <d v="1899-12-30T00:51:00"/>
        <d v="1899-12-30T00:32:00"/>
        <d v="1899-12-30T01:25:00"/>
        <d v="1899-12-30T00:35:00"/>
        <d v="1899-12-30T01:22:00"/>
        <d v="1899-12-30T00:38:00"/>
        <d v="1899-12-30T00:36:00"/>
        <d v="1899-12-30T01:18:00"/>
        <d v="1899-12-30T05:20:00"/>
        <d v="1899-12-30T00:45:00"/>
        <d v="1899-12-30T00:56:00"/>
        <d v="1899-12-30T00:47:00"/>
        <d v="1899-12-30T00:52:00"/>
        <d v="1899-12-30T02:16:00"/>
        <d v="1899-12-30T00:53:00"/>
        <d v="1899-12-30T01:05:00"/>
        <d v="1899-12-30T07:43:00"/>
        <d v="1899-12-30T00:29:00"/>
        <d v="1899-12-30T00:59:00"/>
        <d v="1899-12-30T03:32:00"/>
        <d v="1899-12-30T03:56:00"/>
        <d v="1899-12-30T01:27:00"/>
        <d v="1899-12-30T03:37:00"/>
        <d v="1899-12-30T01:06:00"/>
        <d v="1899-12-30T00:58:00"/>
        <d v="1899-12-30T04:38:00"/>
        <d v="1899-12-30T04:07:00"/>
        <d v="1899-12-30T02:31:00"/>
        <d v="1899-12-30T00:49:00"/>
      </sharedItems>
      <fieldGroup par="14"/>
    </cacheField>
    <cacheField name="Delay Code" numFmtId="0">
      <sharedItems containsMixedTypes="1" containsNumber="1" containsInteger="1" minValue="4" maxValue="105" count="78">
        <n v="67"/>
        <n v="41"/>
        <s v="6M"/>
        <s v="6E"/>
        <s v="52H"/>
        <s v="6L"/>
        <n v="37"/>
        <n v="46"/>
        <n v="65"/>
        <n v="18"/>
        <s v="19A"/>
        <n v="95"/>
        <s v="20E"/>
        <n v="51"/>
        <s v="32D"/>
        <s v="32C"/>
        <s v="6H"/>
        <n v="32"/>
        <n v="64"/>
        <n v="68"/>
        <s v="32E"/>
        <n v="91"/>
        <s v="39B"/>
        <s v="20C"/>
        <s v="55B"/>
        <n v="92"/>
        <s v="52C"/>
        <s v="10A"/>
        <n v="83"/>
        <s v="41E"/>
        <s v="35E"/>
        <s v="15I"/>
        <s v="34B"/>
        <s v="6O"/>
        <s v="85A"/>
        <s v="86E"/>
        <s v="39D"/>
        <s v="15A"/>
        <s v="4D"/>
        <n v="62"/>
        <n v="20"/>
        <n v="34"/>
        <s v="35B"/>
        <s v="20B"/>
        <n v="94"/>
        <s v="20D"/>
        <n v="55"/>
        <s v="15F"/>
        <n v="87"/>
        <n v="101"/>
        <s v="61C"/>
        <n v="4"/>
        <s v="51A"/>
        <s v="95A"/>
        <n v="35"/>
        <n v="36"/>
        <n v="15"/>
        <s v="51B"/>
        <n v="66"/>
        <n v="40"/>
        <n v="81"/>
        <s v="6I"/>
        <s v="15H"/>
        <s v="15D"/>
        <s v="13A"/>
        <n v="39"/>
        <s v="85B"/>
        <n v="52"/>
        <s v="20A"/>
        <s v="15B"/>
        <n v="42"/>
        <n v="99"/>
        <n v="63"/>
        <n v="105"/>
        <s v="41C"/>
        <s v="64A"/>
        <s v="15G"/>
        <s v="58B"/>
      </sharedItems>
    </cacheField>
    <cacheField name="Department" numFmtId="165">
      <sharedItems containsNonDate="0" count="17">
        <s v="INFT"/>
        <s v="MX"/>
        <s v="ATC"/>
        <s v="GRD"/>
        <s v="CAT"/>
        <s v="FLT"/>
        <s v="STA"/>
        <s v="SY"/>
        <s v="WX"/>
        <s v="SOC"/>
        <s v="SAFE"/>
        <s v="IT"/>
        <s v="MKT"/>
        <s v="GRM"/>
        <s v="GOV"/>
        <s v="DSP"/>
        <s v="FUEL"/>
      </sharedItems>
    </cacheField>
    <cacheField name="Notes" numFmtId="0">
      <sharedItems/>
    </cacheField>
    <cacheField name="MOD" numFmtId="0">
      <sharedItems count="4">
        <s v="Amanda"/>
        <s v="Gevone"/>
        <s v="Cole"/>
        <s v="Joe"/>
      </sharedItems>
    </cacheField>
    <cacheField name="Days (Date)" numFmtId="0" databaseField="0">
      <fieldGroup base="0">
        <rangePr groupBy="days" startDate="2024-08-01T00:00:00" endDate="2024-10-01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8-01T00:00:00" endDate="2024-10-01T00:00:00"/>
        <groupItems count="14">
          <s v="&lt;8/1/2024"/>
          <s v="Jan"/>
          <s v="Feb"/>
          <s v="Mar"/>
          <s v="Apr"/>
          <s v="May"/>
          <s v="Jun"/>
          <s v="Jul"/>
          <s v="Aug"/>
          <s v="Sep"/>
          <s v="Oct"/>
          <s v="Nov"/>
          <s v="Dec"/>
          <s v="&gt;10/1/2024"/>
        </groupItems>
      </fieldGroup>
    </cacheField>
    <cacheField name="Minutes (Delay total time )" numFmtId="0" databaseField="0">
      <fieldGroup base="6">
        <rangePr groupBy="minutes" startDate="1899-12-30T00:01:00" endDate="1899-12-30T07:51: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elay total time )" numFmtId="0" databaseField="0">
      <fieldGroup base="6">
        <rangePr groupBy="hours" startDate="1899-12-30T00:01:00" endDate="1899-12-30T07:51: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321728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7.515908796297" createdVersion="8" refreshedVersion="8" minRefreshableVersion="3" recordCount="534" xr:uid="{077E364A-8595-4653-A5D1-74452AABD223}">
  <cacheSource type="worksheet">
    <worksheetSource name="Table1"/>
  </cacheSource>
  <cacheFields count="16">
    <cacheField name="Date" numFmtId="14">
      <sharedItems containsSemiMixedTypes="0" containsNonDate="0" containsDate="1" containsString="0" minDate="2024-08-01T00:00:00" maxDate="2024-10-01T00:00:00" count="57">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1T00:00:00"/>
        <d v="2024-09-12T00:00:00"/>
        <d v="2024-09-13T00:00:00"/>
        <d v="2024-09-14T00:00:00"/>
        <d v="2024-09-15T00:00:00"/>
        <d v="2024-09-17T00:00:00"/>
        <d v="2024-09-18T00:00:00"/>
        <d v="2024-09-19T00:00:00"/>
        <d v="2024-09-20T00:00:00"/>
        <d v="2024-09-21T00:00:00"/>
        <d v="2024-09-22T00:00:00"/>
        <d v="2024-09-23T00:00:00"/>
        <d v="2024-09-26T00:00:00"/>
        <d v="2024-09-27T00:00:00"/>
        <d v="2024-09-28T00:00:00"/>
        <d v="2024-09-29T00:00:00"/>
        <d v="2024-09-30T00:00:00"/>
      </sharedItems>
      <fieldGroup par="13"/>
    </cacheField>
    <cacheField name="A/C" numFmtId="0">
      <sharedItems containsSemiMixedTypes="0" containsString="0" containsNumber="1" containsInteger="1" minValue="801" maxValue="856" count="43">
        <n v="823"/>
        <n v="845"/>
        <n v="834"/>
        <n v="826"/>
        <n v="844"/>
        <n v="836"/>
        <n v="809"/>
        <n v="816"/>
        <n v="820"/>
        <n v="828"/>
        <n v="833"/>
        <n v="843"/>
        <n v="838"/>
        <n v="830"/>
        <n v="825"/>
        <n v="814"/>
        <n v="829"/>
        <n v="827"/>
        <n v="824"/>
        <n v="848"/>
        <n v="846"/>
        <n v="804"/>
        <n v="831"/>
        <n v="801"/>
        <n v="822"/>
        <n v="840"/>
        <n v="808"/>
        <n v="832"/>
        <n v="805"/>
        <n v="819"/>
        <n v="847"/>
        <n v="813"/>
        <n v="821"/>
        <n v="856"/>
        <n v="850"/>
        <n v="849"/>
        <n v="815"/>
        <n v="842"/>
        <n v="837"/>
        <n v="852"/>
        <n v="841"/>
        <n v="835"/>
        <n v="851"/>
      </sharedItems>
    </cacheField>
    <cacheField name="Flight #" numFmtId="0">
      <sharedItems containsMixedTypes="1" containsNumber="1" containsInteger="1" minValue="101" maxValue="1991"/>
    </cacheField>
    <cacheField name="ARR" numFmtId="0">
      <sharedItems count="72">
        <s v="JFK"/>
        <s v="BDL"/>
        <s v="BWI"/>
        <s v="MCO"/>
        <s v="YYZ"/>
        <s v="SYR"/>
        <s v="ILM"/>
        <s v="DFW"/>
        <s v="PWM"/>
        <s v="BZN"/>
        <s v="YUL"/>
        <s v="PIT"/>
        <s v="IAD"/>
        <s v="SAN"/>
        <s v="PHX"/>
        <s v="SEA"/>
        <s v="SFO"/>
        <s v="LAX"/>
        <s v="IND"/>
        <s v="SLC"/>
        <s v="RNO"/>
        <s v="MKE"/>
        <s v="DEN"/>
        <s v="COS"/>
        <s v="LAS"/>
        <s v="GRR"/>
        <s v="FLL"/>
        <s v="CVG"/>
        <s v="ANC"/>
        <s v="RSW"/>
        <s v="DTW"/>
        <s v="SAT"/>
        <s v="FCA"/>
        <s v="EAU"/>
        <s v="TPA"/>
        <s v="RIC"/>
        <s v="CLT"/>
        <s v="BUF"/>
        <s v="MYR"/>
        <s v="TVC"/>
        <s v="PDX"/>
        <s v="BNA"/>
        <s v="ORD"/>
        <s v="CUN"/>
        <s v="SJU"/>
        <s v="YVR"/>
        <s v="HOU"/>
        <s v="GEG"/>
        <s v="MSY"/>
        <s v="PVD"/>
        <s v="EWR"/>
        <s v="BOS"/>
        <s v="SDF"/>
        <s v="CMH"/>
        <s v="OMA"/>
        <s v="CHS"/>
        <s v="PHL"/>
        <s v="AVL"/>
        <s v="MRY"/>
        <s v="OAK"/>
        <s v="RAP"/>
        <s v="CLE"/>
        <s v="BOI"/>
        <s v="RDU"/>
        <s v="VPS"/>
        <s v="ATL"/>
        <s v="MCI"/>
        <s v="GPT"/>
        <s v="MHT"/>
        <s v="PSP"/>
        <s v="SAV"/>
        <s v="BTV"/>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165">
      <sharedItems containsSemiMixedTypes="0" containsNonDate="0" containsDate="1" containsString="0" minDate="1899-12-30T00:01:00" maxDate="1899-12-30T07:51:00" count="110">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04:00"/>
        <d v="1899-12-30T00:34:00"/>
        <d v="1899-12-30T01:14:00"/>
        <d v="1899-12-30T00:46:00"/>
        <d v="1899-12-30T01:10:00"/>
        <d v="1899-12-30T00:12:00"/>
        <d v="1899-12-30T00:03:00"/>
        <d v="1899-12-30T00:33:00"/>
        <d v="1899-12-30T02:27:00"/>
        <d v="1899-12-30T02:00:00"/>
        <d v="1899-12-30T00:22:00"/>
        <d v="1899-12-30T00:39:00"/>
        <d v="1899-12-30T02:34:00"/>
        <d v="1899-12-30T03:40:00"/>
        <d v="1899-12-30T01:19:00"/>
        <d v="1899-12-30T00:11:00"/>
        <d v="1899-12-30T00:19:00"/>
        <d v="1899-12-30T01:49:00"/>
        <d v="1899-12-30T02:03:00"/>
        <d v="1899-12-30T01:20:00"/>
        <d v="1899-12-30T01:17:00"/>
        <d v="1899-12-30T00:13:00"/>
        <d v="1899-12-30T01:46:00"/>
        <d v="1899-12-30T01:50:00"/>
        <d v="1899-12-30T01:00:00"/>
        <d v="1899-12-30T00:17:00"/>
        <d v="1899-12-30T00:05:00"/>
        <d v="1899-12-30T01:13:00"/>
        <d v="1899-12-30T00:24:00"/>
        <d v="1899-12-30T00:30:00"/>
        <d v="1899-12-30T03:06:00"/>
        <d v="1899-12-30T01:58:00"/>
        <d v="1899-12-30T00:48:00"/>
        <d v="1899-12-30T06:20:00"/>
        <d v="1899-12-30T02:06:00"/>
        <d v="1899-12-30T00:02:00"/>
        <d v="1899-12-30T00:50:00"/>
        <d v="1899-12-30T01:21:00"/>
        <d v="1899-12-30T01:09:00"/>
        <d v="1899-12-30T03:50:00"/>
        <d v="1899-12-30T00:37:00"/>
        <d v="1899-12-30T00:25:00"/>
        <d v="1899-12-30T01:31:00"/>
        <d v="1899-12-30T00:06:00"/>
        <d v="1899-12-30T03:13:00"/>
        <d v="1899-12-30T00:16:00"/>
        <d v="1899-12-30T01:16:00"/>
        <d v="1899-12-30T00:21:00"/>
        <d v="1899-12-30T00:26:00"/>
        <d v="1899-12-30T03:22:00"/>
        <d v="1899-12-30T01:04:00"/>
        <d v="1899-12-30T05:12:00"/>
        <d v="1899-12-30T00:07:00"/>
        <d v="1899-12-30T02:50:00"/>
        <d v="1899-12-30T01:03:00"/>
        <d v="1899-12-30T01:32:00"/>
        <d v="1899-12-30T03:11:00"/>
        <d v="1899-12-30T00:42:00"/>
        <d v="1899-12-30T01:15:00"/>
        <d v="1899-12-30T01:53:00"/>
        <d v="1899-12-30T00:31:00"/>
        <d v="1899-12-30T07:51:00"/>
        <d v="1899-12-30T00:28:00"/>
        <d v="1899-12-30T04:50:00"/>
        <d v="1899-12-30T00:57:00"/>
        <d v="1899-12-30T00:27:00"/>
        <d v="1899-12-30T00:41:00"/>
        <d v="1899-12-30T00:51:00"/>
        <d v="1899-12-30T00:32:00"/>
        <d v="1899-12-30T01:25:00"/>
        <d v="1899-12-30T00:35:00"/>
        <d v="1899-12-30T01:22:00"/>
        <d v="1899-12-30T00:38:00"/>
        <d v="1899-12-30T00:36:00"/>
        <d v="1899-12-30T01:18:00"/>
        <d v="1899-12-30T05:20:00"/>
        <d v="1899-12-30T00:45:00"/>
        <d v="1899-12-30T00:56:00"/>
        <d v="1899-12-30T00:47:00"/>
        <d v="1899-12-30T00:52:00"/>
        <d v="1899-12-30T02:16:00"/>
        <d v="1899-12-30T00:53:00"/>
        <d v="1899-12-30T01:05:00"/>
        <d v="1899-12-30T07:43:00"/>
        <d v="1899-12-30T00:29:00"/>
        <d v="1899-12-30T00:59:00"/>
        <d v="1899-12-30T03:32:00"/>
        <d v="1899-12-30T03:56:00"/>
        <d v="1899-12-30T01:27:00"/>
        <d v="1899-12-30T03:37:00"/>
        <d v="1899-12-30T01:06:00"/>
        <d v="1899-12-30T00:58:00"/>
        <d v="1899-12-30T04:38:00"/>
        <d v="1899-12-30T04:07:00"/>
        <d v="1899-12-30T02:31:00"/>
        <d v="1899-12-30T00:49:00"/>
      </sharedItems>
      <fieldGroup par="15"/>
    </cacheField>
    <cacheField name="Delay Code" numFmtId="0">
      <sharedItems containsMixedTypes="1" containsNumber="1" containsInteger="1" minValue="4" maxValue="105" count="78">
        <n v="67"/>
        <n v="41"/>
        <s v="6M"/>
        <s v="6E"/>
        <s v="52H"/>
        <s v="6L"/>
        <n v="37"/>
        <n v="46"/>
        <n v="65"/>
        <n v="18"/>
        <s v="19A"/>
        <n v="95"/>
        <s v="20E"/>
        <n v="51"/>
        <s v="32D"/>
        <s v="32C"/>
        <s v="6H"/>
        <n v="32"/>
        <n v="64"/>
        <n v="68"/>
        <s v="32E"/>
        <n v="91"/>
        <s v="39B"/>
        <s v="20C"/>
        <s v="55B"/>
        <n v="92"/>
        <s v="52C"/>
        <s v="10A"/>
        <n v="83"/>
        <s v="41E"/>
        <s v="35E"/>
        <s v="15I"/>
        <s v="34B"/>
        <s v="6O"/>
        <s v="85A"/>
        <s v="86E"/>
        <s v="39D"/>
        <s v="15A"/>
        <s v="4D"/>
        <n v="62"/>
        <n v="20"/>
        <n v="34"/>
        <s v="35B"/>
        <s v="20B"/>
        <n v="94"/>
        <s v="20D"/>
        <n v="55"/>
        <s v="15F"/>
        <n v="87"/>
        <n v="101"/>
        <s v="61C"/>
        <n v="4"/>
        <s v="51A"/>
        <s v="95A"/>
        <n v="35"/>
        <n v="36"/>
        <n v="15"/>
        <s v="51B"/>
        <n v="66"/>
        <n v="40"/>
        <n v="81"/>
        <s v="6I"/>
        <s v="15H"/>
        <s v="15D"/>
        <s v="13A"/>
        <n v="39"/>
        <s v="85B"/>
        <n v="52"/>
        <s v="20A"/>
        <s v="15B"/>
        <n v="42"/>
        <n v="99"/>
        <n v="63"/>
        <n v="105"/>
        <s v="41C"/>
        <s v="64A"/>
        <s v="15G"/>
        <s v="58B"/>
      </sharedItems>
    </cacheField>
    <cacheField name="Department" numFmtId="165">
      <sharedItems containsNonDate="0" count="17">
        <s v="INFT"/>
        <s v="MX"/>
        <s v="ATC"/>
        <s v="GRD"/>
        <s v="CAT"/>
        <s v="FLT"/>
        <s v="STA"/>
        <s v="SY"/>
        <s v="WX"/>
        <s v="SOC"/>
        <s v="SAFE"/>
        <s v="IT"/>
        <s v="MKT"/>
        <s v="GRM"/>
        <s v="GOV"/>
        <s v="DSP"/>
        <s v="FUEL"/>
      </sharedItems>
    </cacheField>
    <cacheField name="Notes" numFmtId="0">
      <sharedItems/>
    </cacheField>
    <cacheField name="MOD" numFmtId="0">
      <sharedItems count="4">
        <s v="Amanda"/>
        <s v="Gevone"/>
        <s v="Cole"/>
        <s v="Joe"/>
      </sharedItems>
    </cacheField>
    <cacheField name="CountAsSum" numFmtId="0">
      <sharedItems containsSemiMixedTypes="0" containsString="0" containsNumber="1" containsInteger="1" minValue="1" maxValue="1"/>
    </cacheField>
    <cacheField name="Days (Date)" numFmtId="0" databaseField="0">
      <fieldGroup base="0">
        <rangePr groupBy="days" startDate="2024-08-01T00:00:00" endDate="2024-10-01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8-01T00:00:00" endDate="2024-10-01T00:00:00"/>
        <groupItems count="14">
          <s v="&lt;8/1/2024"/>
          <s v="Jan"/>
          <s v="Feb"/>
          <s v="Mar"/>
          <s v="Apr"/>
          <s v="May"/>
          <s v="Jun"/>
          <s v="Jul"/>
          <s v="Aug"/>
          <s v="Sep"/>
          <s v="Oct"/>
          <s v="Nov"/>
          <s v="Dec"/>
          <s v="&gt;10/1/2024"/>
        </groupItems>
      </fieldGroup>
    </cacheField>
    <cacheField name="Minutes (Delay total time )" numFmtId="0" databaseField="0">
      <fieldGroup base="6">
        <rangePr groupBy="minutes" startDate="1899-12-30T00:01:00" endDate="1899-12-30T07:51: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elay total time )" numFmtId="0" databaseField="0">
      <fieldGroup base="6">
        <rangePr groupBy="hours" startDate="1899-12-30T00:01:00" endDate="1899-12-30T07:51: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466555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d v="2024-08-01T00:00:00"/>
    <n v="823"/>
    <n v="567"/>
    <x v="0"/>
    <d v="1899-12-30T06:47:00"/>
    <d v="1899-12-30T07:30:00"/>
    <x v="0"/>
    <x v="0"/>
    <s v="FA Sick Call, replacement arrived @0720L"/>
    <x v="0"/>
    <d v="1899-12-30T00:43:00"/>
  </r>
  <r>
    <d v="2024-08-01T00:00:00"/>
    <n v="845"/>
    <n v="1227"/>
    <x v="1"/>
    <d v="1899-12-30T07:14:00"/>
    <d v="1899-12-30T07:58:00"/>
    <x v="1"/>
    <x v="1"/>
    <s v="Returned to gate H14 for noise in AFT galley"/>
    <x v="0"/>
    <d v="1899-12-30T00:44:00"/>
  </r>
  <r>
    <d v="2024-08-01T00:00:00"/>
    <n v="834"/>
    <n v="193"/>
    <x v="2"/>
    <d v="1899-12-30T07:20:00"/>
    <d v="1899-12-30T07:29:00"/>
    <x v="2"/>
    <x v="2"/>
    <s v="ATC Metering to the gate"/>
    <x v="0"/>
    <d v="1899-12-30T00:09:00"/>
  </r>
  <r>
    <d v="2024-08-01T00:00:00"/>
    <n v="826"/>
    <n v="341"/>
    <x v="3"/>
    <d v="1899-12-30T07:27:00"/>
    <d v="1899-12-30T07:28:00"/>
    <x v="3"/>
    <x v="2"/>
    <s v="ATC Metering to the gate"/>
    <x v="0"/>
    <d v="1899-12-30T00:01:00"/>
  </r>
  <r>
    <d v="2024-08-01T00:00:00"/>
    <n v="844"/>
    <n v="1917"/>
    <x v="4"/>
    <d v="1899-12-30T07:34:00"/>
    <d v="1899-12-30T07:49:00"/>
    <x v="4"/>
    <x v="3"/>
    <s v="Late to gate due to late FA on PREV FLT (567JFK)"/>
    <x v="0"/>
    <d v="1899-12-30T00:15:00"/>
  </r>
  <r>
    <d v="2024-08-01T00:00:00"/>
    <n v="836"/>
    <n v="1123"/>
    <x v="5"/>
    <d v="1899-12-30T08:14:00"/>
    <d v="1899-12-30T08:54:00"/>
    <x v="5"/>
    <x v="4"/>
    <s v="Tire change"/>
    <x v="0"/>
    <d v="1899-12-30T00:40:00"/>
  </r>
  <r>
    <d v="2024-08-01T00:00:00"/>
    <n v="809"/>
    <n v="909"/>
    <x v="6"/>
    <d v="1899-12-30T08:27:00"/>
    <d v="1899-12-30T08:28:00"/>
    <x v="3"/>
    <x v="1"/>
    <s v="Late to gate- Working on fuel imbalance at hangar"/>
    <x v="0"/>
    <d v="1899-12-30T00:01:00"/>
  </r>
  <r>
    <d v="2024-08-01T00:00:00"/>
    <n v="816"/>
    <n v="501"/>
    <x v="7"/>
    <d v="1899-12-30T08:47:00"/>
    <d v="1899-12-30T09:01:00"/>
    <x v="6"/>
    <x v="5"/>
    <s v="H4 opened @ 0740, MX blocked in @0818"/>
    <x v="0"/>
    <d v="1899-12-30T00:14:00"/>
  </r>
  <r>
    <d v="2024-08-01T00:00:00"/>
    <n v="820"/>
    <n v="1821"/>
    <x v="8"/>
    <d v="1899-12-30T09:14:00"/>
    <d v="1899-12-30T09:37:00"/>
    <x v="7"/>
    <x v="1"/>
    <s v="APU MEL Added- Air start required"/>
    <x v="0"/>
    <d v="1899-12-30T00:23:00"/>
  </r>
  <r>
    <d v="2024-08-01T00:00:00"/>
    <n v="828"/>
    <n v="303"/>
    <x v="9"/>
    <d v="1899-12-30T09:20:00"/>
    <d v="1899-12-30T09:38:00"/>
    <x v="8"/>
    <x v="1"/>
    <s v="Coffee maker and oven MEL"/>
    <x v="0"/>
    <d v="1899-12-30T00:18:00"/>
  </r>
  <r>
    <d v="2024-08-01T00:00:00"/>
    <n v="833"/>
    <n v="1695"/>
    <x v="10"/>
    <d v="1899-12-30T09:30:00"/>
    <d v="1899-12-30T09:38:00"/>
    <x v="9"/>
    <x v="1"/>
    <s v="Late to gate- Working on fuel imbalance at hangar"/>
    <x v="0"/>
    <d v="1899-12-30T00:08:00"/>
  </r>
  <r>
    <d v="2024-08-01T00:00:00"/>
    <n v="843"/>
    <n v="1053"/>
    <x v="11"/>
    <d v="1899-12-30T09:47:00"/>
    <d v="1899-12-30T10:10:00"/>
    <x v="7"/>
    <x v="6"/>
    <s v="Late catering, not on until 0956L- called multiple times"/>
    <x v="0"/>
    <d v="1899-12-30T00:23:00"/>
  </r>
  <r>
    <d v="2024-08-01T00:00:00"/>
    <n v="838"/>
    <n v="667"/>
    <x v="12"/>
    <d v="1899-12-30T10:05:00"/>
    <d v="1899-12-30T10:25:00"/>
    <x v="10"/>
    <x v="1"/>
    <s v="MX on board- Cycling circuit breaker light "/>
    <x v="0"/>
    <d v="1899-12-30T00:20:00"/>
  </r>
  <r>
    <d v="2024-08-01T00:00:00"/>
    <n v="830"/>
    <n v="407"/>
    <x v="13"/>
    <d v="1899-12-30T14:34:00"/>
    <d v="1899-12-30T17:15:00"/>
    <x v="11"/>
    <x v="7"/>
    <s v="Aircraft rotation from 832 L2 DOOR "/>
    <x v="1"/>
    <d v="1899-12-30T02:41:00"/>
  </r>
  <r>
    <d v="2024-08-01T00:00:00"/>
    <n v="845"/>
    <n v="605"/>
    <x v="14"/>
    <d v="1899-12-30T14:47:00"/>
    <d v="1899-12-30T14:57:00"/>
    <x v="12"/>
    <x v="8"/>
    <s v="CA held boarding to debrief with inbound CA/1st PAX on board @1429"/>
    <x v="1"/>
    <d v="1899-12-30T00:10:00"/>
  </r>
  <r>
    <d v="2024-08-01T00:00:00"/>
    <n v="825"/>
    <n v="285"/>
    <x v="15"/>
    <d v="1899-12-30T15:20:00"/>
    <d v="1899-12-30T15:35:00"/>
    <x v="4"/>
    <x v="9"/>
    <s v="MISSING 7 BAGS"/>
    <x v="1"/>
    <d v="1899-12-30T00:15:00"/>
  </r>
  <r>
    <d v="2024-08-01T00:00:00"/>
    <n v="836"/>
    <n v="395"/>
    <x v="16"/>
    <d v="1899-12-30T14:54:00"/>
    <d v="1899-12-30T15:49:00"/>
    <x v="13"/>
    <x v="9"/>
    <s v=":45 LAE :10 Locating bags"/>
    <x v="1"/>
    <d v="1899-12-30T00:55:00"/>
  </r>
  <r>
    <d v="2024-08-01T00:00:00"/>
    <n v="823"/>
    <n v="427"/>
    <x v="17"/>
    <d v="1899-12-30T14:40:00"/>
    <d v="1899-12-30T15:18:00"/>
    <x v="14"/>
    <x v="10"/>
    <s v=":34 LAE :4 POS needing lift and assist"/>
    <x v="1"/>
    <d v="1899-12-30T00:02:00"/>
  </r>
  <r>
    <d v="2024-08-01T00:00:00"/>
    <n v="814"/>
    <n v="499"/>
    <x v="18"/>
    <d v="1899-12-30T15:34:00"/>
    <d v="1899-12-30T16:08:00"/>
    <x v="15"/>
    <x v="1"/>
    <s v="MX MEL potable water"/>
    <x v="1"/>
    <d v="1899-12-30T00:34:00"/>
  </r>
  <r>
    <d v="2024-08-01T00:00:00"/>
    <n v="829"/>
    <n v="1701"/>
    <x v="19"/>
    <d v="1899-12-30T15:27:00"/>
    <d v="1899-12-30T16:41:00"/>
    <x v="16"/>
    <x v="1"/>
    <s v="MX held boarding for GPS "/>
    <x v="1"/>
    <d v="1899-12-30T01:14:00"/>
  </r>
  <r>
    <d v="2024-08-01T00:00:00"/>
    <n v="827"/>
    <n v="1273"/>
    <x v="20"/>
    <d v="1899-12-30T15:40:00"/>
    <d v="1899-12-30T16:26:00"/>
    <x v="17"/>
    <x v="1"/>
    <s v="MX held boarding to MEL potable water"/>
    <x v="1"/>
    <d v="1899-12-30T00:46:00"/>
  </r>
  <r>
    <d v="2024-08-01T00:00:00"/>
    <n v="809"/>
    <n v="1815"/>
    <x v="21"/>
    <d v="1899-12-30T16:07:00"/>
    <d v="1899-12-30T16:11:00"/>
    <x v="14"/>
    <x v="11"/>
    <s v="Crew coming from BZN/304"/>
    <x v="1"/>
    <d v="1899-12-30T00:04:00"/>
  </r>
  <r>
    <d v="2024-08-01T00:00:00"/>
    <n v="826"/>
    <n v="659"/>
    <x v="22"/>
    <d v="1899-12-30T16:14:00"/>
    <d v="1899-12-30T17:50:00"/>
    <x v="18"/>
    <x v="1"/>
    <s v=":26 LAE :1:10 MX held boarding write ups/Clear boarding @ 1705"/>
    <x v="1"/>
    <d v="1899-12-30T00:35:00"/>
  </r>
  <r>
    <d v="2024-08-01T00:00:00"/>
    <n v="824"/>
    <n v="1953"/>
    <x v="23"/>
    <d v="1899-12-30T16:20:00"/>
    <d v="1899-12-30T16:42:00"/>
    <x v="19"/>
    <x v="10"/>
    <s v=":10 LAE :12 Deplaning 8 ADA PAX cause slow boarding"/>
    <x v="1"/>
    <d v="1899-12-30T00:06:00"/>
  </r>
  <r>
    <d v="2024-08-01T00:00:00"/>
    <n v="828"/>
    <n v="107"/>
    <x v="24"/>
    <d v="1899-12-30T16:00:00"/>
    <d v="1899-12-30T16:20:00"/>
    <x v="20"/>
    <x v="12"/>
    <s v=":17 LAE :3 Waiting on PAX to be seated "/>
    <x v="1"/>
    <d v="1899-12-30T00:01:30"/>
  </r>
  <r>
    <d v="2024-08-01T00:00:00"/>
    <n v="848"/>
    <n v="1913"/>
    <x v="25"/>
    <d v="1899-12-30T15:54:00"/>
    <d v="1899-12-30T16:27:00"/>
    <x v="21"/>
    <x v="7"/>
    <s v="Aircraft rotation from 843"/>
    <x v="1"/>
    <d v="1899-12-30T00:33:00"/>
  </r>
  <r>
    <d v="2024-08-01T00:00:00"/>
    <n v="846"/>
    <n v="1617"/>
    <x v="26"/>
    <d v="1899-12-30T16:34:00"/>
    <d v="1899-12-30T19:01:00"/>
    <x v="22"/>
    <x v="1"/>
    <s v="Lightning strike/MX held boarding/Clear to board @1810"/>
    <x v="1"/>
    <d v="1899-12-30T02:27:00"/>
  </r>
  <r>
    <d v="2024-08-01T00:00:00"/>
    <n v="820"/>
    <n v="219"/>
    <x v="27"/>
    <d v="1899-12-30T15:14:00"/>
    <d v="1899-12-30T17:59:00"/>
    <x v="23"/>
    <x v="7"/>
    <s v=":45 LAE :2:00 Aircraft rotation from 819 "/>
    <x v="1"/>
    <d v="1899-12-30T01:00:00"/>
  </r>
  <r>
    <d v="2024-08-01T00:00:00"/>
    <n v="804"/>
    <n v="473"/>
    <x v="28"/>
    <d v="1899-12-30T17:00:00"/>
    <d v="1899-12-30T17:57:00"/>
    <x v="24"/>
    <x v="6"/>
    <s v=":35 LAE :22 Late catering/OFF @1745"/>
    <x v="1"/>
    <d v="1899-12-30T00:11:00"/>
  </r>
  <r>
    <d v="2024-08-02T00:00:00"/>
    <n v="830"/>
    <n v="391"/>
    <x v="16"/>
    <d v="1899-12-30T06:00:00"/>
    <d v="1899-12-30T06:09:00"/>
    <x v="2"/>
    <x v="13"/>
    <s v="Late FA"/>
    <x v="0"/>
    <d v="1899-12-30T00:09:00"/>
  </r>
  <r>
    <d v="2024-08-02T00:00:00"/>
    <n v="824"/>
    <n v="383"/>
    <x v="29"/>
    <d v="1899-12-30T06:34:00"/>
    <d v="1899-12-30T07:07:00"/>
    <x v="21"/>
    <x v="14"/>
    <s v="Bird strike"/>
    <x v="0"/>
    <d v="1899-12-30T00:33:00"/>
  </r>
  <r>
    <d v="2024-08-02T00:00:00"/>
    <n v="831"/>
    <n v="1907"/>
    <x v="30"/>
    <d v="1899-12-30T06:47:00"/>
    <d v="1899-12-30T06:59:00"/>
    <x v="19"/>
    <x v="15"/>
    <s v="Inbound redeye transfers not separated upon arrival, searching for connecting bags. "/>
    <x v="0"/>
    <d v="1899-12-30T00:12:00"/>
  </r>
  <r>
    <d v="2024-08-02T00:00:00"/>
    <n v="804"/>
    <n v="1835"/>
    <x v="31"/>
    <d v="1899-12-30T07:07:00"/>
    <d v="1899-12-30T07:23:00"/>
    <x v="20"/>
    <x v="16"/>
    <s v=":13 LAE :03Late signing security sheet, working on separating ANC transfer bags. "/>
    <x v="0"/>
    <d v="1899-12-30T00:01:30"/>
  </r>
  <r>
    <d v="2024-08-02T00:00:00"/>
    <n v="836"/>
    <n v="489"/>
    <x v="32"/>
    <d v="1899-12-30T07:27:00"/>
    <d v="1899-12-30T07:36:00"/>
    <x v="2"/>
    <x v="13"/>
    <s v="Late FA"/>
    <x v="0"/>
    <d v="1899-12-30T00:09:00"/>
  </r>
  <r>
    <d v="2024-08-02T00:00:00"/>
    <n v="816"/>
    <n v="1775"/>
    <x v="33"/>
    <d v="1899-12-30T07:47:00"/>
    <d v="1899-12-30T07:50:00"/>
    <x v="20"/>
    <x v="17"/>
    <s v="Late to gate PREV FLT (1907DTW)"/>
    <x v="0"/>
    <d v="1899-12-30T00:03:00"/>
  </r>
  <r>
    <d v="2024-08-02T00:00:00"/>
    <n v="825"/>
    <n v="558"/>
    <x v="34"/>
    <d v="1899-12-30T08:00:00"/>
    <d v="1899-12-30T08:18:00"/>
    <x v="8"/>
    <x v="13"/>
    <s v="Late FA"/>
    <x v="0"/>
    <d v="1899-12-30T00:18:00"/>
  </r>
  <r>
    <d v="2024-08-02T00:00:00"/>
    <n v="844"/>
    <n v="367"/>
    <x v="35"/>
    <d v="1899-12-30T08:20:00"/>
    <d v="1899-12-30T08:29:00"/>
    <x v="2"/>
    <x v="2"/>
    <s v="ATC Metering to the gate"/>
    <x v="0"/>
    <d v="1899-12-30T00:09:00"/>
  </r>
  <r>
    <d v="2024-08-02T00:00:00"/>
    <n v="823"/>
    <n v="1419"/>
    <x v="36"/>
    <d v="1899-12-30T08:40:00"/>
    <d v="1899-12-30T08:43:00"/>
    <x v="20"/>
    <x v="5"/>
    <s v="H3 open @ 0727, MX blocked at 0806"/>
    <x v="0"/>
    <d v="1899-12-30T00:03:00"/>
  </r>
  <r>
    <d v="2024-08-02T00:00:00"/>
    <n v="801"/>
    <n v="501"/>
    <x v="7"/>
    <d v="1899-12-30T08:47:00"/>
    <d v="1899-12-30T09:26:00"/>
    <x v="25"/>
    <x v="1"/>
    <s v="CA seat change/ ceiling light"/>
    <x v="0"/>
    <d v="1899-12-30T00:39:00"/>
  </r>
  <r>
    <d v="2024-08-02T00:00:00"/>
    <n v="820"/>
    <n v="1947"/>
    <x v="37"/>
    <d v="1899-12-30T08:54:00"/>
    <d v="1899-12-30T09:38:00"/>
    <x v="1"/>
    <x v="7"/>
    <s v="Swap from 820, PWM can not handle airstart."/>
    <x v="0"/>
    <d v="1899-12-30T00:44:00"/>
  </r>
  <r>
    <d v="2024-08-02T00:00:00"/>
    <n v="834"/>
    <n v="1821"/>
    <x v="8"/>
    <d v="1899-12-30T09:00:00"/>
    <d v="1899-12-30T11:34:00"/>
    <x v="26"/>
    <x v="14"/>
    <s v="Bird strike"/>
    <x v="0"/>
    <d v="1899-12-30T02:34:00"/>
  </r>
  <r>
    <d v="2024-08-02T00:00:00"/>
    <n v="822"/>
    <n v="1057"/>
    <x v="38"/>
    <d v="1899-12-30T10:00:00"/>
    <d v="1899-12-30T13:40:00"/>
    <x v="27"/>
    <x v="18"/>
    <s v="AOS"/>
    <x v="0"/>
    <d v="1899-12-30T03:40:00"/>
  </r>
  <r>
    <d v="2024-08-02T00:00:00"/>
    <n v="809"/>
    <n v="1651"/>
    <x v="7"/>
    <d v="1899-12-30T10:50:00"/>
    <d v="1899-12-30T12:09:00"/>
    <x v="28"/>
    <x v="19"/>
    <s v="AOS"/>
    <x v="0"/>
    <d v="1899-12-30T01:19:00"/>
  </r>
  <r>
    <d v="2024-08-02T00:00:00"/>
    <n v="840"/>
    <n v="101"/>
    <x v="24"/>
    <d v="1899-12-30T12:07:00"/>
    <d v="1899-12-30T12:25:00"/>
    <x v="4"/>
    <x v="20"/>
    <s v="03: LAE / / :15 Late upload"/>
    <x v="2"/>
    <d v="1899-12-30T00:07:30"/>
  </r>
  <r>
    <d v="2024-08-02T00:00:00"/>
    <n v="831"/>
    <n v="209"/>
    <x v="39"/>
    <d v="1899-12-30T12:20:00"/>
    <d v="1899-12-30T12:53:00"/>
    <x v="21"/>
    <x v="20"/>
    <s v="Late upload"/>
    <x v="2"/>
    <d v="1899-12-30T00:33:00"/>
  </r>
  <r>
    <d v="2024-08-02T00:00:00"/>
    <n v="814"/>
    <n v="499"/>
    <x v="18"/>
    <d v="1899-12-30T14:47:00"/>
    <d v="1899-12-30T14:58:00"/>
    <x v="29"/>
    <x v="6"/>
    <s v="Waiting for catering to bring items"/>
    <x v="2"/>
    <d v="1899-12-30T00:11:00"/>
  </r>
  <r>
    <d v="2024-08-02T00:00:00"/>
    <n v="808"/>
    <n v="285"/>
    <x v="15"/>
    <d v="1899-12-30T15:00:00"/>
    <d v="1899-12-30T15:38:00"/>
    <x v="4"/>
    <x v="7"/>
    <s v=":15 836 window crack / / :23 Uploaded incorrect aircraft @H1 due to tail swap"/>
    <x v="2"/>
    <d v="1899-12-30T00:07:30"/>
  </r>
  <r>
    <d v="2024-08-02T00:00:00"/>
    <n v="808"/>
    <n v="285"/>
    <x v="15"/>
    <d v="1899-12-30T15:00:00"/>
    <d v="1899-12-30T15:38:00"/>
    <x v="7"/>
    <x v="16"/>
    <s v=":15 836 window crack / / :23 Uploaded incorrect aircraft @H1 due to tail swap"/>
    <x v="2"/>
    <d v="1899-12-30T00:11:30"/>
  </r>
  <r>
    <d v="2024-08-02T00:00:00"/>
    <n v="827"/>
    <n v="407"/>
    <x v="13"/>
    <d v="1899-12-30T14:54:00"/>
    <d v="1899-12-30T15:06:00"/>
    <x v="19"/>
    <x v="1"/>
    <s v="Waiting for logbook. MX off at 1503"/>
    <x v="2"/>
    <d v="1899-12-30T00:12:00"/>
  </r>
  <r>
    <d v="2024-08-02T00:00:00"/>
    <n v="816"/>
    <n v="425"/>
    <x v="17"/>
    <d v="1899-12-30T15:07:00"/>
    <d v="1899-12-30T15:26:00"/>
    <x v="30"/>
    <x v="1"/>
    <s v="MX on 1420-1430 and 1510-1525"/>
    <x v="2"/>
    <d v="1899-12-30T00:19:00"/>
  </r>
  <r>
    <d v="2024-08-02T00:00:00"/>
    <n v="832"/>
    <n v="1925"/>
    <x v="40"/>
    <d v="1899-12-30T16:07:00"/>
    <d v="1899-12-30T16:26:00"/>
    <x v="30"/>
    <x v="21"/>
    <s v="Delayed previous flight due to SEA 285 open @ 1538 block at 15:49"/>
    <x v="2"/>
    <d v="1899-12-30T00:19:00"/>
  </r>
  <r>
    <d v="2024-08-02T00:00:00"/>
    <n v="824"/>
    <n v="295"/>
    <x v="41"/>
    <d v="1899-12-30T15:27:00"/>
    <d v="1899-12-30T15:38:00"/>
    <x v="12"/>
    <x v="10"/>
    <s v=":01 LAE / / :10 boarding ADA passengers"/>
    <x v="2"/>
    <d v="1899-12-30T00:05:00"/>
  </r>
  <r>
    <d v="2024-08-02T00:00:00"/>
    <n v="805"/>
    <n v="659"/>
    <x v="22"/>
    <d v="1899-12-30T16:27:00"/>
    <d v="1899-12-30T18:16:00"/>
    <x v="31"/>
    <x v="7"/>
    <s v="836 AOS"/>
    <x v="2"/>
    <d v="1899-12-30T01:49:00"/>
  </r>
  <r>
    <d v="2024-08-02T00:00:00"/>
    <n v="834"/>
    <n v="635"/>
    <x v="42"/>
    <d v="1899-12-30T16:47:00"/>
    <d v="1899-12-30T19:35:00"/>
    <x v="32"/>
    <x v="7"/>
    <s v="832 AOS"/>
    <x v="2"/>
    <d v="1899-12-30T00:41:00"/>
  </r>
  <r>
    <d v="2024-08-02T00:00:00"/>
    <n v="834"/>
    <n v="635"/>
    <x v="42"/>
    <d v="1899-12-30T16:47:00"/>
    <d v="1899-12-30T19:35:00"/>
    <x v="6"/>
    <x v="22"/>
    <s v="832 AOS"/>
    <x v="2"/>
    <d v="1899-12-30T00:04:40"/>
  </r>
  <r>
    <d v="2024-08-02T00:00:00"/>
    <n v="833"/>
    <n v="605"/>
    <x v="14"/>
    <d v="1899-12-30T16:00:00"/>
    <d v="1899-12-30T17:37:00"/>
    <x v="33"/>
    <x v="7"/>
    <s v="1:20 Aircraft swap for defects on 823SY / / :17deplaning 4 wchr - boarding 3 wchr and 1 WCHC"/>
    <x v="2"/>
    <d v="1899-12-30T00:40:00"/>
  </r>
  <r>
    <d v="2024-08-02T00:00:00"/>
    <n v="833"/>
    <n v="605"/>
    <x v="14"/>
    <d v="1899-12-30T16:00:00"/>
    <d v="1899-12-30T17:37:00"/>
    <x v="34"/>
    <x v="10"/>
    <s v="1:20 Aircraft swap for defects on 823SY / / :17deplaning 4 wchr - boarding 3 wchr and 1 WCHC"/>
    <x v="2"/>
    <d v="1899-12-30T00:38:30"/>
  </r>
  <r>
    <d v="2024-08-02T00:00:00"/>
    <n v="829"/>
    <n v="107"/>
    <x v="24"/>
    <d v="1899-12-30T16:14:00"/>
    <d v="1899-12-30T16:27:00"/>
    <x v="35"/>
    <x v="8"/>
    <s v="Late brake release. Door closed at 1614 after MX off"/>
    <x v="2"/>
    <d v="1899-12-30T00:13:00"/>
  </r>
  <r>
    <d v="2024-08-02T00:00:00"/>
    <n v="822"/>
    <n v="261"/>
    <x v="43"/>
    <d v="1899-12-30T17:30:00"/>
    <d v="1899-12-30T19:16:00"/>
    <x v="36"/>
    <x v="7"/>
    <s v="Aircraft swap for defects on 820SY"/>
    <x v="2"/>
    <d v="1899-12-30T01:46:00"/>
  </r>
  <r>
    <d v="2024-08-02T00:00:00"/>
    <n v="844"/>
    <n v="1275"/>
    <x v="20"/>
    <d v="1899-12-30T14:40:00"/>
    <d v="1899-12-30T16:39:00"/>
    <x v="37"/>
    <x v="23"/>
    <s v="1:50 Pilot sick call / / :09 crew down 1605, pax let onboard 1618"/>
    <x v="2"/>
    <d v="1899-12-30T00:55:00"/>
  </r>
  <r>
    <d v="2024-08-02T00:00:00"/>
    <n v="844"/>
    <n v="1275"/>
    <x v="20"/>
    <d v="1899-12-30T14:40:00"/>
    <d v="1899-12-30T16:39:00"/>
    <x v="2"/>
    <x v="24"/>
    <s v="1:50 Pilot sick call / / :09 crew down 1605, pax let onboard 1618"/>
    <x v="2"/>
    <d v="1899-12-30T00:04:30"/>
  </r>
  <r>
    <d v="2024-08-02T00:00:00"/>
    <n v="845"/>
    <n v="473"/>
    <x v="28"/>
    <d v="1899-12-30T17:00:00"/>
    <d v="1899-12-30T17:14:00"/>
    <x v="6"/>
    <x v="6"/>
    <s v="Late catering. Off at 1713"/>
    <x v="2"/>
    <d v="1899-12-30T00:14:00"/>
  </r>
  <r>
    <d v="2024-08-02T00:00:00"/>
    <n v="830"/>
    <n v="397"/>
    <x v="16"/>
    <d v="1899-12-30T20:45:00"/>
    <d v="1899-12-30T20:59:00"/>
    <x v="6"/>
    <x v="20"/>
    <s v="Late loading of bags"/>
    <x v="2"/>
    <d v="1899-12-30T00:14:00"/>
  </r>
  <r>
    <d v="2024-08-02T00:00:00"/>
    <n v="826"/>
    <n v="289"/>
    <x v="15"/>
    <d v="1899-12-30T21:00:00"/>
    <d v="1899-12-30T21:12:00"/>
    <x v="19"/>
    <x v="25"/>
    <s v="Missing 9 bags at departure time. Sweeping ramp for bags. Brock shows departed 5 short"/>
    <x v="2"/>
    <d v="1899-12-30T00:12:00"/>
  </r>
  <r>
    <d v="2024-08-03T00:00:00"/>
    <n v="827"/>
    <n v="631"/>
    <x v="42"/>
    <d v="1899-12-30T06:00:00"/>
    <d v="1899-12-30T06:01:00"/>
    <x v="3"/>
    <x v="8"/>
    <s v="CA stepped off aircraft looking for fuel slip, but he had it with his paperwork. "/>
    <x v="0"/>
    <d v="1899-12-30T00:01:00"/>
  </r>
  <r>
    <d v="2024-08-03T00:00:00"/>
    <n v="819"/>
    <n v="383"/>
    <x v="29"/>
    <d v="1899-12-30T06:20:00"/>
    <d v="1899-12-30T07:20:00"/>
    <x v="38"/>
    <x v="1"/>
    <s v="RTG- Hydraulic Leak"/>
    <x v="0"/>
    <d v="1899-12-30T01:00:00"/>
  </r>
  <r>
    <d v="2024-08-03T00:00:00"/>
    <n v="801"/>
    <n v="303"/>
    <x v="9"/>
    <d v="1899-12-30T07:34:00"/>
    <d v="1899-12-30T07:35:00"/>
    <x v="3"/>
    <x v="26"/>
    <s v="SOC approved hold missing 35 PAX "/>
    <x v="0"/>
    <d v="1899-12-30T00:01:00"/>
  </r>
  <r>
    <d v="2024-08-03T00:00:00"/>
    <n v="820"/>
    <n v="367"/>
    <x v="35"/>
    <d v="1899-12-30T07:40:00"/>
    <d v="1899-12-30T08:11:00"/>
    <x v="6"/>
    <x v="17"/>
    <s v=":14 Late to gate :17 Belt loader out of fuel, had to replace equipment."/>
    <x v="0"/>
    <d v="1899-12-30T00:07:00"/>
  </r>
  <r>
    <d v="2024-08-03T00:00:00"/>
    <n v="820"/>
    <n v="367"/>
    <x v="35"/>
    <d v="1899-12-30T07:40:00"/>
    <d v="1899-12-30T08:11:00"/>
    <x v="39"/>
    <x v="27"/>
    <s v=":14 Late to gate :17 Belt loader out of fuel, had to replace equipment."/>
    <x v="0"/>
    <d v="1899-12-30T00:08:30"/>
  </r>
  <r>
    <d v="2024-08-03T00:00:00"/>
    <n v="847"/>
    <n v="501"/>
    <x v="7"/>
    <d v="1899-12-30T07:47:00"/>
    <d v="1899-12-30T07:50:00"/>
    <x v="20"/>
    <x v="28"/>
    <s v="PAX accommodation showed up @10 min mark, and her boarding pass was not properly scanning, screaming at above wing agent. "/>
    <x v="0"/>
    <d v="1899-12-30T00:03:00"/>
  </r>
  <r>
    <d v="2024-08-03T00:00:00"/>
    <n v="813"/>
    <n v="573"/>
    <x v="44"/>
    <d v="1899-12-30T08:00:00"/>
    <d v="1899-12-30T08:23:00"/>
    <x v="7"/>
    <x v="29"/>
    <s v="Biometric scanner down, boarding very slow TSA monitoring board. INC# 0213712"/>
    <x v="0"/>
    <d v="1899-12-30T00:23:00"/>
  </r>
  <r>
    <d v="2024-08-03T00:00:00"/>
    <n v="821"/>
    <n v="783"/>
    <x v="45"/>
    <d v="1899-12-30T09:00:00"/>
    <d v="1899-12-30T09:01:00"/>
    <x v="3"/>
    <x v="24"/>
    <s v="FA requesting mor items from catering, still checking overhead bins. "/>
    <x v="0"/>
    <d v="1899-12-30T00:01:00"/>
  </r>
  <r>
    <d v="2024-08-03T00:00:00"/>
    <n v="822"/>
    <n v="1041"/>
    <x v="46"/>
    <d v="1899-12-30T09:05:00"/>
    <d v="1899-12-30T09:17:00"/>
    <x v="19"/>
    <x v="28"/>
    <s v="LEO's called to handle 2 PAX removed from aircraft, pulled 4 bags. Safety report filed by FA. "/>
    <x v="0"/>
    <d v="1899-12-30T00:12:00"/>
  </r>
  <r>
    <d v="2024-08-03T00:00:00"/>
    <n v="827"/>
    <n v="1629"/>
    <x v="43"/>
    <d v="1899-12-30T12:07:00"/>
    <d v="1899-12-30T12:26:00"/>
    <x v="30"/>
    <x v="30"/>
    <s v="MX held board for light replacement"/>
    <x v="3"/>
    <d v="1899-12-30T00:19:00"/>
  </r>
  <r>
    <d v="2024-08-03T00:00:00"/>
    <n v="844"/>
    <n v="407"/>
    <x v="13"/>
    <d v="1899-12-30T14:54:00"/>
    <d v="1899-12-30T15:35:00"/>
    <x v="10"/>
    <x v="28"/>
    <s v=":21 LAE/ :20 PAX taking insulin had to clear Medlink, cleared to fly "/>
    <x v="3"/>
    <d v="1899-12-30T00:10:00"/>
  </r>
  <r>
    <d v="2024-08-03T00:00:00"/>
    <n v="828"/>
    <n v="295"/>
    <x v="41"/>
    <d v="1899-12-30T15:14:00"/>
    <d v="1899-12-30T15:28:00"/>
    <x v="40"/>
    <x v="12"/>
    <s v="LAE/ PAX Switching seats "/>
    <x v="3"/>
    <d v="1899-12-30T00:02:30"/>
  </r>
  <r>
    <d v="2024-08-03T00:00:00"/>
    <n v="819"/>
    <n v="425"/>
    <x v="17"/>
    <d v="1899-12-30T15:20:00"/>
    <d v="1899-12-30T15:47:00"/>
    <x v="6"/>
    <x v="31"/>
    <s v="Through check-in error, passenger and baggage"/>
    <x v="3"/>
    <d v="1899-12-30T00:07:00"/>
  </r>
  <r>
    <d v="2024-08-03T00:00:00"/>
    <n v="819"/>
    <n v="425"/>
    <x v="17"/>
    <d v="1899-12-30T15:20:00"/>
    <d v="1899-12-30T15:47:00"/>
    <x v="35"/>
    <x v="22"/>
    <s v="Loading/unloading"/>
    <x v="3"/>
    <d v="1899-12-30T00:06:30"/>
  </r>
  <r>
    <d v="2024-08-03T00:00:00"/>
    <n v="823"/>
    <n v="605"/>
    <x v="14"/>
    <d v="1899-12-30T15:27:00"/>
    <d v="1899-12-30T16:40:00"/>
    <x v="41"/>
    <x v="32"/>
    <s v="Catering made contact with L2 door. "/>
    <x v="3"/>
    <d v="1899-12-30T01:13:00"/>
  </r>
  <r>
    <d v="2024-08-04T00:00:00"/>
    <n v="830"/>
    <n v="1907"/>
    <x v="30"/>
    <d v="1899-12-30T06:27:00"/>
    <d v="1899-12-30T06:30:00"/>
    <x v="20"/>
    <x v="33"/>
    <s v="Charter rep showed late to gate"/>
    <x v="1"/>
    <d v="1899-12-30T00:03:00"/>
  </r>
  <r>
    <d v="2024-08-04T00:00:00"/>
    <n v="828"/>
    <n v="567"/>
    <x v="0"/>
    <d v="1899-12-30T06:47:00"/>
    <d v="1899-12-30T06:59:00"/>
    <x v="19"/>
    <x v="1"/>
    <s v="MX on board fixing seat in row 7"/>
    <x v="1"/>
    <d v="1899-12-30T00:12:00"/>
  </r>
  <r>
    <d v="2024-08-04T00:00:00"/>
    <n v="825"/>
    <n v="1123"/>
    <x v="5"/>
    <d v="1899-12-30T08:14:00"/>
    <d v="1899-12-30T08:28:00"/>
    <x v="6"/>
    <x v="7"/>
    <s v="Swap from 820 due to air start support "/>
    <x v="1"/>
    <d v="1899-12-30T00:14:00"/>
  </r>
  <r>
    <d v="2024-08-04T00:00:00"/>
    <n v="820"/>
    <n v="1057"/>
    <x v="38"/>
    <d v="1899-12-30T08:54:00"/>
    <d v="1899-12-30T08:58:00"/>
    <x v="14"/>
    <x v="5"/>
    <s v="MX Late aircraft positioned"/>
    <x v="1"/>
    <d v="1899-12-30T00:04:00"/>
  </r>
  <r>
    <d v="2024-08-04T00:00:00"/>
    <n v="808"/>
    <n v="909"/>
    <x v="6"/>
    <d v="1899-12-30T09:14:00"/>
    <d v="1899-12-30T09:24:00"/>
    <x v="12"/>
    <x v="5"/>
    <s v="MX Late aircraft positioned"/>
    <x v="1"/>
    <d v="1899-12-30T00:10:00"/>
  </r>
  <r>
    <d v="2024-08-04T00:00:00"/>
    <n v="821"/>
    <n v="471"/>
    <x v="28"/>
    <d v="1899-12-30T09:34:00"/>
    <d v="1899-12-30T09:53:00"/>
    <x v="30"/>
    <x v="5"/>
    <s v="MX Late aircraft positioned"/>
    <x v="1"/>
    <d v="1899-12-30T00:19:00"/>
  </r>
  <r>
    <d v="2024-08-04T00:00:00"/>
    <n v="829"/>
    <n v="1653"/>
    <x v="19"/>
    <d v="1899-12-30T09:47:00"/>
    <d v="1899-12-30T10:11:00"/>
    <x v="42"/>
    <x v="5"/>
    <s v="MX Late aircraft positioned"/>
    <x v="1"/>
    <d v="1899-12-30T00:24:00"/>
  </r>
  <r>
    <d v="2024-08-04T00:00:00"/>
    <n v="822"/>
    <n v="1917"/>
    <x v="4"/>
    <d v="1899-12-30T10:31:00"/>
    <d v="1899-12-30T13:37:00"/>
    <x v="43"/>
    <x v="5"/>
    <s v=":30 Late aircraft positioned :2:36 Tire change/Stab trim"/>
    <x v="1"/>
    <d v="1899-12-30T00:15:00"/>
  </r>
  <r>
    <d v="2024-08-04T00:00:00"/>
    <n v="822"/>
    <n v="1917"/>
    <x v="4"/>
    <d v="1899-12-30T10:31:00"/>
    <d v="1899-12-30T13:37:00"/>
    <x v="44"/>
    <x v="1"/>
    <s v=":30 Late aircraft positioned :2:36 Tire change/Stab trim"/>
    <x v="1"/>
    <d v="1899-12-30T01:33:00"/>
  </r>
  <r>
    <d v="2024-08-04T00:00:00"/>
    <n v="840"/>
    <n v="345"/>
    <x v="3"/>
    <d v="1899-12-30T14:14:00"/>
    <d v="1899-12-30T16:12:00"/>
    <x v="45"/>
    <x v="34"/>
    <s v="ATC Delay program"/>
    <x v="1"/>
    <d v="1899-12-30T01:58:00"/>
  </r>
  <r>
    <d v="2024-08-04T00:00:00"/>
    <n v="825"/>
    <n v="637"/>
    <x v="42"/>
    <d v="1899-12-30T14:40:00"/>
    <d v="1899-12-30T15:28:00"/>
    <x v="4"/>
    <x v="8"/>
    <s v=":33 LAE :15 CA held boarding for MX write ups"/>
    <x v="1"/>
    <d v="1899-12-30T00:07:30"/>
  </r>
  <r>
    <d v="2024-08-04T00:00:00"/>
    <n v="823"/>
    <n v="681"/>
    <x v="47"/>
    <d v="1899-12-30T14:47:00"/>
    <d v="1899-12-30T14:55:00"/>
    <x v="9"/>
    <x v="12"/>
    <s v="PAX did not want to pay for bag"/>
    <x v="1"/>
    <d v="1899-12-30T00:08:00"/>
  </r>
  <r>
    <d v="2024-08-04T00:00:00"/>
    <n v="820"/>
    <n v="395"/>
    <x v="16"/>
    <d v="1899-12-30T15:14:00"/>
    <d v="1899-12-30T17:04:00"/>
    <x v="12"/>
    <x v="35"/>
    <s v=":1:40 LAE :10 INOP APU"/>
    <x v="1"/>
    <d v="1899-12-30T00:05:00"/>
  </r>
  <r>
    <d v="2024-08-04T00:00:00"/>
    <n v="813"/>
    <n v="425"/>
    <x v="17"/>
    <d v="1899-12-30T15:27:00"/>
    <d v="1899-12-30T17:15:00"/>
    <x v="19"/>
    <x v="36"/>
    <s v=":1:36 LAE :12 Last PAX off @1622/Late cleaners/Arrived @1634"/>
    <x v="1"/>
    <d v="1899-12-30T00:06:00"/>
  </r>
  <r>
    <d v="2024-08-04T00:00:00"/>
    <n v="856"/>
    <n v="285"/>
    <x v="15"/>
    <d v="1899-12-30T15:34:00"/>
    <d v="1899-12-30T15:53:00"/>
    <x v="29"/>
    <x v="37"/>
    <s v=":8 LAE :11 Late JB driver cause slow deplaning"/>
    <x v="1"/>
    <d v="1899-12-30T00:05:30"/>
  </r>
  <r>
    <d v="2024-08-04T00:00:00"/>
    <n v="834"/>
    <n v="1815"/>
    <x v="21"/>
    <d v="1899-12-30T15:47:00"/>
    <d v="1899-12-30T16:35:00"/>
    <x v="46"/>
    <x v="11"/>
    <s v="Crew coming from inbound BUF/1058"/>
    <x v="1"/>
    <d v="1899-12-30T00:48:00"/>
  </r>
  <r>
    <d v="2024-08-04T00:00:00"/>
    <n v="836"/>
    <n v="607"/>
    <x v="14"/>
    <d v="1899-12-30T16:40:00"/>
    <d v="1899-12-30T16:48:00"/>
    <x v="9"/>
    <x v="10"/>
    <s v="Deplaning 5 ADA PAX cause slow boarding "/>
    <x v="1"/>
    <d v="1899-12-30T00:08:00"/>
  </r>
  <r>
    <d v="2024-08-04T00:00:00"/>
    <n v="801"/>
    <n v="107"/>
    <x v="24"/>
    <d v="1899-12-30T16:14:00"/>
    <d v="1899-12-30T16:15:00"/>
    <x v="3"/>
    <x v="12"/>
    <s v="PAX paying for carry on at gate"/>
    <x v="1"/>
    <d v="1899-12-30T00:01:00"/>
  </r>
  <r>
    <d v="2024-08-04T00:00:00"/>
    <n v="827"/>
    <n v="1037"/>
    <x v="48"/>
    <d v="1899-12-30T16:47:00"/>
    <d v="1899-12-30T17:13:00"/>
    <x v="12"/>
    <x v="1"/>
    <s v=":16 LAE :10 MEL potable water"/>
    <x v="1"/>
    <d v="1899-12-30T00:05:00"/>
  </r>
  <r>
    <d v="2024-08-04T00:00:00"/>
    <n v="804"/>
    <n v="1913"/>
    <x v="25"/>
    <d v="1899-12-30T16:07:00"/>
    <d v="1899-12-30T16:31:00"/>
    <x v="14"/>
    <x v="24"/>
    <s v=":20 LAE :4 Crew down @1554/All pax on board @1622/Slow cabin management "/>
    <x v="1"/>
    <d v="1899-12-30T00:02:00"/>
  </r>
  <r>
    <d v="2024-08-04T00:00:00"/>
    <n v="844"/>
    <n v="1803"/>
    <x v="49"/>
    <d v="1899-12-30T09:07:00"/>
    <d v="1899-12-30T15:27:00"/>
    <x v="47"/>
    <x v="7"/>
    <s v="822/826/831/832 AOS"/>
    <x v="1"/>
    <d v="1899-12-30T06:20:00"/>
  </r>
  <r>
    <d v="2024-08-04T00:00:00"/>
    <n v="850"/>
    <n v="1701"/>
    <x v="19"/>
    <d v="1899-12-30T15:54:00"/>
    <d v="1899-12-30T16:07:00"/>
    <x v="35"/>
    <x v="38"/>
    <s v="Ramp not positioned for pushback/Locating GSE to bring to H14"/>
    <x v="1"/>
    <d v="1899-12-30T00:13:00"/>
  </r>
  <r>
    <d v="2024-08-04T00:00:00"/>
    <n v="843"/>
    <n v="261"/>
    <x v="43"/>
    <d v="1899-12-30T17:30:00"/>
    <d v="1899-12-30T19:36:00"/>
    <x v="48"/>
    <x v="11"/>
    <s v="Late connection crew from YYZ/1918"/>
    <x v="1"/>
    <d v="1899-12-30T02:06:00"/>
  </r>
  <r>
    <d v="2024-08-05T00:00:00"/>
    <n v="847"/>
    <n v="265"/>
    <x v="50"/>
    <d v="1899-12-30T06:27:00"/>
    <d v="1899-12-30T06:32:00"/>
    <x v="40"/>
    <x v="20"/>
    <s v="PLR @ 06:18, late CLR"/>
    <x v="2"/>
    <d v="1899-12-30T00:05:00"/>
  </r>
  <r>
    <d v="2024-08-05T00:00:00"/>
    <n v="813"/>
    <n v="501"/>
    <x v="7"/>
    <d v="1899-12-30T06:34:00"/>
    <d v="1899-12-30T06:57:00"/>
    <x v="7"/>
    <x v="39"/>
    <s v="OA off gate 14 @ 0550, no other gates available"/>
    <x v="2"/>
    <d v="1899-12-30T00:23:00"/>
  </r>
  <r>
    <d v="2024-08-05T00:00:00"/>
    <n v="845"/>
    <n v="383"/>
    <x v="29"/>
    <d v="1899-12-30T06:40:00"/>
    <d v="1899-12-30T06:42:00"/>
    <x v="49"/>
    <x v="40"/>
    <s v="Missing 23 pax at door close time"/>
    <x v="2"/>
    <d v="1899-12-30T00:02:00"/>
  </r>
  <r>
    <d v="2024-08-05T00:00:00"/>
    <n v="824"/>
    <n v="1907"/>
    <x v="30"/>
    <d v="1899-12-30T06:47:00"/>
    <d v="1899-12-30T06:55:00"/>
    <x v="9"/>
    <x v="40"/>
    <s v="missing 30+ pax at door close time"/>
    <x v="2"/>
    <d v="1899-12-30T00:08:00"/>
  </r>
  <r>
    <d v="2024-08-05T00:00:00"/>
    <n v="833"/>
    <n v="567"/>
    <x v="0"/>
    <d v="1899-12-30T06:54:00"/>
    <d v="1899-12-30T07:11:00"/>
    <x v="39"/>
    <x v="40"/>
    <s v="missing 50+ pax at door close time"/>
    <x v="2"/>
    <d v="1899-12-30T00:17:00"/>
  </r>
  <r>
    <d v="2024-08-05T00:00:00"/>
    <n v="846"/>
    <n v="233"/>
    <x v="51"/>
    <d v="1899-12-30T07:00:00"/>
    <d v="1899-12-30T07:18:00"/>
    <x v="8"/>
    <x v="40"/>
    <s v="missing 30+ pax at door close time"/>
    <x v="2"/>
    <d v="1899-12-30T00:18:00"/>
  </r>
  <r>
    <d v="2024-08-05T00:00:00"/>
    <n v="821"/>
    <n v="1835"/>
    <x v="31"/>
    <d v="1899-12-30T07:07:00"/>
    <d v="1899-12-30T07:15:00"/>
    <x v="9"/>
    <x v="40"/>
    <s v="missing 21 pax at door close time"/>
    <x v="2"/>
    <d v="1899-12-30T00:08:00"/>
  </r>
  <r>
    <d v="2024-08-05T00:00:00"/>
    <n v="814"/>
    <n v="251"/>
    <x v="52"/>
    <d v="1899-12-30T07:14:00"/>
    <d v="1899-12-30T07:23:00"/>
    <x v="2"/>
    <x v="40"/>
    <s v="missing 15 pax. Additional time to check seats for missing pax to ensure PLR accuracy"/>
    <x v="2"/>
    <d v="1899-12-30T00:09:00"/>
  </r>
  <r>
    <d v="2024-08-05T00:00:00"/>
    <n v="828"/>
    <n v="1767"/>
    <x v="10"/>
    <d v="1899-12-30T07:20:00"/>
    <d v="1899-12-30T08:10:00"/>
    <x v="50"/>
    <x v="41"/>
    <s v="PPBM missing 16 pax at door close time. Pulling 12 bags"/>
    <x v="2"/>
    <d v="1899-12-30T00:50:00"/>
  </r>
  <r>
    <d v="2024-08-05T00:00:00"/>
    <n v="822"/>
    <n v="341"/>
    <x v="3"/>
    <d v="1899-12-30T07:27:00"/>
    <d v="1899-12-30T07:49:00"/>
    <x v="24"/>
    <x v="40"/>
    <s v="Missing 45 passenger at door close time"/>
    <x v="2"/>
    <d v="1899-12-30T00:22:00"/>
  </r>
  <r>
    <d v="2024-08-05T00:00:00"/>
    <n v="838"/>
    <n v="193"/>
    <x v="2"/>
    <d v="1899-12-30T07:34:00"/>
    <d v="1899-12-30T08:55:00"/>
    <x v="51"/>
    <x v="39"/>
    <s v="Frontier off gate at 0704"/>
    <x v="2"/>
    <d v="1899-12-30T01:21:00"/>
  </r>
  <r>
    <d v="2024-08-05T00:00:00"/>
    <n v="823"/>
    <n v="558"/>
    <x v="34"/>
    <d v="1899-12-30T07:40:00"/>
    <d v="1899-12-30T07:44:00"/>
    <x v="14"/>
    <x v="40"/>
    <s v="Missing 5 passengers. Checking seats"/>
    <x v="2"/>
    <d v="1899-12-30T00:04:00"/>
  </r>
  <r>
    <d v="2024-08-05T00:00:00"/>
    <n v="856"/>
    <n v="489"/>
    <x v="32"/>
    <d v="1899-12-30T08:00:00"/>
    <d v="1899-12-30T08:12:00"/>
    <x v="19"/>
    <x v="17"/>
    <s v="LTG due to previous flight delayed for missing pax TSA delay. Gate open @ 0718"/>
    <x v="2"/>
    <d v="1899-12-30T00:12:00"/>
  </r>
  <r>
    <d v="2024-08-05T00:00:00"/>
    <n v="836"/>
    <n v="1791"/>
    <x v="53"/>
    <d v="1899-12-30T08:07:00"/>
    <d v="1899-12-30T09:16:00"/>
    <x v="52"/>
    <x v="23"/>
    <s v="CA shortage"/>
    <x v="2"/>
    <d v="1899-12-30T01:09:00"/>
  </r>
  <r>
    <d v="2024-08-05T00:00:00"/>
    <n v="844"/>
    <n v="101"/>
    <x v="24"/>
    <d v="1899-12-30T08:14:00"/>
    <d v="1899-12-30T08:28:00"/>
    <x v="6"/>
    <x v="17"/>
    <s v="LTG due to previous flight delayed for missing pax TSA delay. Gate open @ 0728"/>
    <x v="2"/>
    <d v="1899-12-30T00:14:00"/>
  </r>
  <r>
    <d v="2024-08-05T00:00:00"/>
    <n v="832"/>
    <n v="367"/>
    <x v="35"/>
    <d v="1899-12-30T08:20:00"/>
    <d v="1899-12-30T14:07:00"/>
    <x v="53"/>
    <x v="1"/>
    <s v="Sealant cure time"/>
    <x v="2"/>
    <d v="1899-12-30T01:16:40"/>
  </r>
  <r>
    <d v="2024-08-05T00:00:00"/>
    <n v="832"/>
    <n v="367"/>
    <x v="35"/>
    <d v="1899-12-30T08:20:00"/>
    <d v="1899-12-30T14:07:00"/>
    <x v="54"/>
    <x v="7"/>
    <s v="Sealant cure time"/>
    <x v="2"/>
    <d v="1899-12-30T00:12:20"/>
  </r>
  <r>
    <d v="2024-08-05T00:00:00"/>
    <n v="827"/>
    <n v="1419"/>
    <x v="36"/>
    <d v="1899-12-30T08:40:00"/>
    <d v="1899-12-30T09:05:00"/>
    <x v="55"/>
    <x v="6"/>
    <s v="Catering off at 09:05"/>
    <x v="2"/>
    <d v="1899-12-30T00:25:00"/>
  </r>
  <r>
    <d v="2024-08-05T00:00:00"/>
    <n v="850"/>
    <n v="1821"/>
    <x v="8"/>
    <d v="1899-12-30T08:54:00"/>
    <d v="1899-12-30T09:07:00"/>
    <x v="35"/>
    <x v="1"/>
    <s v="FMC database not loaded"/>
    <x v="2"/>
    <d v="1899-12-30T00:13:00"/>
  </r>
  <r>
    <d v="2024-08-05T00:00:00"/>
    <n v="840"/>
    <n v="471"/>
    <x v="28"/>
    <d v="1899-12-30T09:27:00"/>
    <d v="1899-12-30T09:36:00"/>
    <x v="2"/>
    <x v="20"/>
    <s v="Late CLR"/>
    <x v="2"/>
    <d v="1899-12-30T00:09:00"/>
  </r>
  <r>
    <d v="2024-08-05T00:00:00"/>
    <n v="820"/>
    <n v="929"/>
    <x v="54"/>
    <d v="1899-12-30T15:10:00"/>
    <d v="1899-12-30T16:41:00"/>
    <x v="56"/>
    <x v="42"/>
    <s v="Pilot replacement"/>
    <x v="3"/>
    <d v="1899-12-30T01:31:00"/>
  </r>
  <r>
    <d v="2024-08-05T00:00:00"/>
    <n v="838"/>
    <n v="395"/>
    <x v="16"/>
    <d v="1899-12-30T15:14:00"/>
    <d v="1899-12-30T16:38:00"/>
    <x v="7"/>
    <x v="10"/>
    <s v="1:01 LAE/ :23 Waiting for Prospect WCHR pushers for inbound 3 WCHR"/>
    <x v="3"/>
    <d v="1899-12-30T00:11:30"/>
  </r>
  <r>
    <d v="2024-08-05T00:00:00"/>
    <n v="827"/>
    <n v="295"/>
    <x v="41"/>
    <d v="1899-12-30T16:00:00"/>
    <d v="1899-12-30T16:42:00"/>
    <x v="19"/>
    <x v="1"/>
    <s v=":30 LAE/ : 12LAE/ MX hold board, restart board @ 1616"/>
    <x v="3"/>
    <d v="1899-12-30T00:06:00"/>
  </r>
  <r>
    <d v="2024-08-05T00:00:00"/>
    <n v="833"/>
    <n v="407"/>
    <x v="13"/>
    <d v="1899-12-30T15:00:00"/>
    <d v="1899-12-30T15:23:00"/>
    <x v="20"/>
    <x v="0"/>
    <s v=":20 LAE/ :03 FA replacement"/>
    <x v="3"/>
    <d v="1899-12-30T00:01:30"/>
  </r>
  <r>
    <d v="2024-08-05T00:00:00"/>
    <n v="804"/>
    <n v="657"/>
    <x v="22"/>
    <d v="1899-12-30T15:20:00"/>
    <d v="1899-12-30T16:01:00"/>
    <x v="29"/>
    <x v="43"/>
    <s v=":30 LAE/ : 11 LATE TO PICK UP CHECKS, NO TUG IN POSITION"/>
    <x v="3"/>
    <d v="1899-12-30T00:05:30"/>
  </r>
  <r>
    <d v="2024-08-05T00:00:00"/>
    <n v="814"/>
    <s v="425"/>
    <x v="17"/>
    <d v="1899-12-30T15:07:00"/>
    <d v="1899-12-30T15:50:00"/>
    <x v="4"/>
    <x v="37"/>
    <s v=":28 LAE/ :15 JB full "/>
    <x v="3"/>
    <d v="1899-12-30T00:07:30"/>
  </r>
  <r>
    <d v="2024-08-05T00:00:00"/>
    <n v="816"/>
    <s v="1879"/>
    <x v="55"/>
    <d v="1899-12-30T15:34:00"/>
    <d v="1899-12-30T16:12:00"/>
    <x v="57"/>
    <x v="17"/>
    <s v="Late to gate PREV FLT (1937CLE)"/>
    <x v="3"/>
    <d v="1899-12-30T00:38:00"/>
  </r>
  <r>
    <d v="2024-08-05T00:00:00"/>
    <n v="845"/>
    <s v="285"/>
    <x v="15"/>
    <d v="1899-12-30T15:40:00"/>
    <d v="1899-12-30T15:55:00"/>
    <x v="4"/>
    <x v="36"/>
    <s v="Cleaners late to A/C- on @ 1533 "/>
    <x v="3"/>
    <d v="1899-12-30T00:15:00"/>
  </r>
  <r>
    <d v="2024-08-05T00:00:00"/>
    <n v="801"/>
    <s v="1925"/>
    <x v="40"/>
    <d v="1899-12-30T15:47:00"/>
    <d v="1899-12-30T16:48:00"/>
    <x v="9"/>
    <x v="20"/>
    <s v=":53 LAE/ :08 Ramp late to pick up gate checks @ 1646"/>
    <x v="3"/>
    <d v="1899-12-30T00:04:00"/>
  </r>
  <r>
    <d v="2024-08-05T00:00:00"/>
    <n v="850"/>
    <s v="605"/>
    <x v="14"/>
    <d v="1899-12-30T16:34:00"/>
    <d v="1899-12-30T17:33:00"/>
    <x v="4"/>
    <x v="1"/>
    <s v=":44 LAE/ :15 MX off @ 1656L"/>
    <x v="3"/>
    <d v="1899-12-30T00:07:30"/>
  </r>
  <r>
    <d v="2024-08-05T00:00:00"/>
    <n v="823"/>
    <s v="1817"/>
    <x v="56"/>
    <d v="1899-12-30T19:20:00"/>
    <d v="1899-12-30T19:36:00"/>
    <x v="40"/>
    <x v="44"/>
    <s v=":11 LAE/ :05 boarding late pax, no secondary at gate"/>
    <x v="3"/>
    <d v="1899-12-30T00:02:30"/>
  </r>
  <r>
    <d v="2024-08-05T00:00:00"/>
    <n v="836"/>
    <s v="289"/>
    <x v="15"/>
    <d v="1899-12-30T21:00:00"/>
    <d v="1899-12-30T21:06:00"/>
    <x v="58"/>
    <x v="40"/>
    <s v="Missing 29 PAX "/>
    <x v="3"/>
    <d v="1899-12-30T00:06:00"/>
  </r>
  <r>
    <d v="2024-08-06T00:00:00"/>
    <n v="844"/>
    <n v="383"/>
    <x v="29"/>
    <d v="1899-12-30T07:20:00"/>
    <d v="1899-12-30T07:21:00"/>
    <x v="3"/>
    <x v="37"/>
    <s v="Verifying PAX on board to prevent PLR error"/>
    <x v="0"/>
    <d v="1899-12-30T00:01:00"/>
  </r>
  <r>
    <d v="2024-08-06T00:00:00"/>
    <n v="808"/>
    <n v="657"/>
    <x v="22"/>
    <d v="1899-12-30T15:45:00"/>
    <d v="1899-12-30T15:58:00"/>
    <x v="35"/>
    <x v="45"/>
    <s v="Oversold never communicated, DH not on manifest. Had to solicit volunteers at the last minute. "/>
    <x v="0"/>
    <d v="1899-12-30T00:13:00"/>
  </r>
  <r>
    <d v="2024-08-07T00:00:00"/>
    <n v="827"/>
    <n v="657"/>
    <x v="22"/>
    <d v="1899-12-30T14:14:00"/>
    <d v="1899-12-30T14:29:00"/>
    <x v="6"/>
    <x v="35"/>
    <s v=":1 LAE :14 INOP APU/Air start required "/>
    <x v="1"/>
    <d v="1899-12-30T00:07:00"/>
  </r>
  <r>
    <d v="2024-08-07T00:00:00"/>
    <n v="821"/>
    <n v="107"/>
    <x v="24"/>
    <d v="1899-12-30T15:14:00"/>
    <d v="1899-12-30T15:22:00"/>
    <x v="9"/>
    <x v="20"/>
    <s v="Downloading EWCHR in Z3 cause slow upload/CLR called in after STD"/>
    <x v="1"/>
    <d v="1899-12-30T00:08:00"/>
  </r>
  <r>
    <d v="2024-08-08T00:00:00"/>
    <n v="822"/>
    <n v="233"/>
    <x v="51"/>
    <d v="1899-12-30T07:00:00"/>
    <d v="1899-12-30T07:01:00"/>
    <x v="3"/>
    <x v="39"/>
    <s v="Late Drag up"/>
    <x v="2"/>
    <d v="1899-12-30T00:01:00"/>
  </r>
  <r>
    <d v="2024-08-08T00:00:00"/>
    <n v="849"/>
    <n v="1203"/>
    <x v="57"/>
    <d v="1899-12-30T07:07:00"/>
    <d v="1899-12-30T07:09:00"/>
    <x v="49"/>
    <x v="39"/>
    <s v="ATC metering to gate due to departures on 17"/>
    <x v="2"/>
    <d v="1899-12-30T00:02:00"/>
  </r>
  <r>
    <d v="2024-08-08T00:00:00"/>
    <n v="846"/>
    <n v="1917"/>
    <x v="4"/>
    <d v="1899-12-30T07:34:00"/>
    <d v="1899-12-30T07:37:00"/>
    <x v="20"/>
    <x v="39"/>
    <s v="CA clearing MEL blocking aircraft from parking. 0635-0655 blocking alley"/>
    <x v="2"/>
    <d v="1899-12-30T00:03:00"/>
  </r>
  <r>
    <d v="2024-08-08T00:00:00"/>
    <n v="825"/>
    <n v="1775"/>
    <x v="33"/>
    <d v="1899-12-30T07:40:00"/>
    <d v="1899-12-30T07:53:00"/>
    <x v="35"/>
    <x v="39"/>
    <s v="CA clearing MEL blocking aircraft from parking. 0635-0655 blocking alley"/>
    <x v="2"/>
    <d v="1899-12-30T00:13:00"/>
  </r>
  <r>
    <d v="2024-08-08T00:00:00"/>
    <n v="844"/>
    <n v="367"/>
    <x v="35"/>
    <d v="1899-12-30T08:00:00"/>
    <d v="1899-12-30T11:13:00"/>
    <x v="59"/>
    <x v="18"/>
    <s v="Parking brake low pressure light/RTG"/>
    <x v="2"/>
    <d v="1899-12-30T03:13:00"/>
  </r>
  <r>
    <d v="2024-08-08T00:00:00"/>
    <n v="850"/>
    <n v="303"/>
    <x v="9"/>
    <d v="1899-12-30T09:14:00"/>
    <d v="1899-12-30T09:30:00"/>
    <x v="60"/>
    <x v="30"/>
    <s v="Inbound write-ups"/>
    <x v="2"/>
    <d v="1899-12-30T00:16:00"/>
  </r>
  <r>
    <d v="2024-08-08T00:00:00"/>
    <n v="834"/>
    <n v="1054"/>
    <x v="11"/>
    <d v="1899-12-30T09:40:00"/>
    <d v="1899-12-30T10:56:00"/>
    <x v="61"/>
    <x v="18"/>
    <s v="Swapped from 804 line of flying due to 844 RTG"/>
    <x v="2"/>
    <d v="1899-12-30T01:16:00"/>
  </r>
  <r>
    <d v="2024-08-08T00:00:00"/>
    <n v="846"/>
    <n v="215"/>
    <x v="58"/>
    <d v="1899-12-30T14:07:00"/>
    <d v="1899-12-30T14:08:00"/>
    <x v="3"/>
    <x v="24"/>
    <s v="JB cleared @1405/Waiting on PAX to be seated/Slow cabin management "/>
    <x v="1"/>
    <d v="1899-12-30T00:01:00"/>
  </r>
  <r>
    <d v="2024-08-08T00:00:00"/>
    <n v="827"/>
    <n v="407"/>
    <x v="13"/>
    <d v="1899-12-30T14:47:00"/>
    <d v="1899-12-30T14:51:00"/>
    <x v="14"/>
    <x v="20"/>
    <s v="Gate check called @1443/LMC added to CLR  @1447"/>
    <x v="1"/>
    <d v="1899-12-30T00:04:00"/>
  </r>
  <r>
    <d v="2024-08-08T00:00:00"/>
    <n v="832"/>
    <n v="277"/>
    <x v="59"/>
    <d v="1899-12-30T14:20:00"/>
    <d v="1899-12-30T14:31:00"/>
    <x v="14"/>
    <x v="20"/>
    <s v=":7 LAE :4 Issues loading comat through cargo door cause late CLR"/>
    <x v="1"/>
    <d v="1899-12-30T00:02:00"/>
  </r>
  <r>
    <d v="2024-08-08T00:00:00"/>
    <n v="820"/>
    <n v="1273"/>
    <x v="20"/>
    <d v="1899-12-30T15:07:00"/>
    <d v="1899-12-30T15:11:00"/>
    <x v="14"/>
    <x v="8"/>
    <s v="CA request gate agent to wait for 3 PAX"/>
    <x v="1"/>
    <d v="1899-12-30T00:04:00"/>
  </r>
  <r>
    <d v="2024-08-08T00:00:00"/>
    <n v="822"/>
    <n v="681"/>
    <x v="47"/>
    <d v="1899-12-30T14:40:00"/>
    <d v="1899-12-30T15:06:00"/>
    <x v="62"/>
    <x v="12"/>
    <s v=":5 LAE :21PAX in row 28 causing confusion with seating/Resolved by OSM"/>
    <x v="1"/>
    <d v="1899-12-30T00:10:30"/>
  </r>
  <r>
    <d v="2024-08-08T00:00:00"/>
    <n v="829"/>
    <n v="1577"/>
    <x v="60"/>
    <d v="1899-12-30T15:20:00"/>
    <d v="1899-12-30T15:36:00"/>
    <x v="58"/>
    <x v="10"/>
    <s v=":10 LAE :6 Boarding 3 ADA PAX cause slow boarding "/>
    <x v="1"/>
    <d v="1899-12-30T00:03:00"/>
  </r>
  <r>
    <d v="2024-08-08T00:00:00"/>
    <n v="815"/>
    <n v="1803"/>
    <x v="49"/>
    <d v="1899-12-30T13:53:00"/>
    <d v="1899-12-30T16:14:00"/>
    <x v="17"/>
    <x v="1"/>
    <s v=":1:34 LAE :41 MX on board with log book "/>
    <x v="1"/>
    <d v="1899-12-30T00:23:00"/>
  </r>
  <r>
    <d v="2024-08-08T00:00:00"/>
    <n v="842"/>
    <n v="1037"/>
    <x v="48"/>
    <d v="1899-12-30T15:40:00"/>
    <d v="1899-12-30T16:12:00"/>
    <x v="12"/>
    <x v="36"/>
    <s v=":22 LAE :10 Late cleaners/Cleaning biohazard on H2"/>
    <x v="1"/>
    <d v="1899-12-30T00:05:00"/>
  </r>
  <r>
    <d v="2024-08-08T00:00:00"/>
    <n v="825"/>
    <n v="285"/>
    <x v="15"/>
    <d v="1899-12-30T15:27:00"/>
    <d v="1899-12-30T15:56:00"/>
    <x v="40"/>
    <x v="24"/>
    <s v=":24 LAE :5 FA taking adtl time for safety checks/1st PAX on board @1529"/>
    <x v="1"/>
    <d v="1899-12-30T00:02:30"/>
  </r>
  <r>
    <d v="2024-08-08T00:00:00"/>
    <n v="849"/>
    <n v="219"/>
    <x v="27"/>
    <d v="1899-12-30T15:14:00"/>
    <d v="1899-12-30T15:32:00"/>
    <x v="8"/>
    <x v="8"/>
    <s v="2 DH must ride showed @ 1526"/>
    <x v="1"/>
    <d v="1899-12-30T00:18:00"/>
  </r>
  <r>
    <d v="2024-08-08T00:00:00"/>
    <n v="850"/>
    <n v="107"/>
    <x v="24"/>
    <d v="1899-12-30T16:00:00"/>
    <d v="1899-12-30T16:10:00"/>
    <x v="12"/>
    <x v="1"/>
    <s v="Waiting for logbook from MX"/>
    <x v="1"/>
    <d v="1899-12-30T00:10:00"/>
  </r>
  <r>
    <d v="2024-08-08T00:00:00"/>
    <n v="837"/>
    <n v="295"/>
    <x v="41"/>
    <d v="1899-12-30T15:47:00"/>
    <d v="1899-12-30T16:15:00"/>
    <x v="63"/>
    <x v="12"/>
    <s v=":2 :26 Reseating PAX in exit row not meeting requirements"/>
    <x v="1"/>
    <d v="1899-12-30T00:13:00"/>
  </r>
  <r>
    <d v="2024-08-08T00:00:00"/>
    <n v="816"/>
    <n v="1701"/>
    <x v="19"/>
    <d v="1899-12-30T16:27:00"/>
    <d v="1899-12-30T17:14:00"/>
    <x v="19"/>
    <x v="9"/>
    <s v=":35 LAE :12 18 locating bags/LMC added @1710"/>
    <x v="1"/>
    <d v="1899-12-30T00:06:00"/>
  </r>
  <r>
    <d v="2024-08-08T00:00:00"/>
    <n v="824"/>
    <n v="395"/>
    <x v="16"/>
    <d v="1899-12-30T15:00:00"/>
    <d v="1899-12-30T16:00:00"/>
    <x v="4"/>
    <x v="7"/>
    <s v=":45 LAE :15 Swapped from 804"/>
    <x v="1"/>
    <d v="1899-12-30T00:07:30"/>
  </r>
  <r>
    <d v="2024-08-08T00:00:00"/>
    <n v="834"/>
    <n v="1913"/>
    <x v="25"/>
    <d v="1899-12-30T15:54:00"/>
    <d v="1899-12-30T17:35:00"/>
    <x v="4"/>
    <x v="36"/>
    <s v=":1:36 LAE :15 Late cleaners/Completed @1651"/>
    <x v="1"/>
    <d v="1899-12-30T00:07:30"/>
  </r>
  <r>
    <d v="2024-08-08T00:00:00"/>
    <n v="844"/>
    <n v="659"/>
    <x v="22"/>
    <d v="1899-12-30T16:14:00"/>
    <d v="1899-12-30T19:36:00"/>
    <x v="64"/>
    <x v="7"/>
    <s v="Swapped due to 852 AOS"/>
    <x v="1"/>
    <d v="1899-12-30T03:22:00"/>
  </r>
  <r>
    <d v="2024-08-08T00:00:00"/>
    <n v="804"/>
    <n v="261"/>
    <x v="43"/>
    <d v="1899-12-30T17:30:00"/>
    <d v="1899-12-30T18:34:00"/>
    <x v="65"/>
    <x v="46"/>
    <s v="Deplane for defuel"/>
    <x v="1"/>
    <d v="1899-12-30T01:04:00"/>
  </r>
  <r>
    <d v="2024-08-08T00:00:00"/>
    <n v="849"/>
    <n v="1815"/>
    <x v="21"/>
    <d v="1899-12-30T16:07:00"/>
    <d v="1899-12-30T21:19:00"/>
    <x v="66"/>
    <x v="7"/>
    <s v="Swapped from 805"/>
    <x v="1"/>
    <d v="1899-12-30T05:12:00"/>
  </r>
  <r>
    <d v="2024-08-09T00:00:00"/>
    <n v="801"/>
    <n v="233"/>
    <x v="51"/>
    <d v="1899-12-30T07:00:00"/>
    <d v="1899-12-30T07:07:00"/>
    <x v="67"/>
    <x v="47"/>
    <s v="Scooter showed @ 10 min mark"/>
    <x v="0"/>
    <d v="1899-12-30T00:07:00"/>
  </r>
  <r>
    <d v="2024-08-09T00:00:00"/>
    <n v="824"/>
    <n v="193"/>
    <x v="2"/>
    <d v="1899-12-30T07:14:00"/>
    <d v="1899-12-30T07:17:00"/>
    <x v="20"/>
    <x v="47"/>
    <s v="PAX IN LAV"/>
    <x v="0"/>
    <d v="1899-12-30T00:03:00"/>
  </r>
  <r>
    <d v="2024-08-09T00:00:00"/>
    <n v="838"/>
    <n v="1057"/>
    <x v="38"/>
    <d v="1899-12-30T10:00:00"/>
    <d v="1899-12-30T10:08:00"/>
    <x v="9"/>
    <x v="20"/>
    <s v="Late CLR- Did not pick up GC until 4 min before departure, did not call in CLR on time. "/>
    <x v="0"/>
    <d v="1899-12-30T00:08:00"/>
  </r>
  <r>
    <d v="2024-08-09T00:00:00"/>
    <n v="801"/>
    <n v="605"/>
    <x v="14"/>
    <d v="1899-12-30T14:40:00"/>
    <d v="1899-12-30T15:04:00"/>
    <x v="6"/>
    <x v="48"/>
    <s v=":10 Delayed til 14:50 in system :14 Lav truck arrived 15:01"/>
    <x v="3"/>
    <d v="1899-12-30T00:07:00"/>
  </r>
  <r>
    <d v="2024-08-09T00:00:00"/>
    <n v="814"/>
    <n v="407"/>
    <x v="13"/>
    <d v="1899-12-30T14:47:00"/>
    <d v="1899-12-30T15:07:00"/>
    <x v="12"/>
    <x v="24"/>
    <s v=":10 LAE :10 crew down 14:31//pax onboard AC 14:40//last BP scanned 14:49//JB cleared 14:59//cabin secured 15:05"/>
    <x v="3"/>
    <d v="1899-12-30T00:05:00"/>
  </r>
  <r>
    <d v="2024-08-09T00:00:00"/>
    <n v="844"/>
    <n v="295"/>
    <x v="41"/>
    <d v="1899-12-30T15:07:00"/>
    <d v="1899-12-30T15:12:00"/>
    <x v="40"/>
    <x v="49"/>
    <s v="last pax off 14:24//cleaners on 14:37-14:48 "/>
    <x v="3"/>
    <d v="1899-12-30T00:05:00"/>
  </r>
  <r>
    <d v="2024-08-09T00:00:00"/>
    <n v="832"/>
    <n v="395"/>
    <x v="16"/>
    <d v="1899-12-30T15:14:00"/>
    <d v="1899-12-30T15:30:00"/>
    <x v="60"/>
    <x v="50"/>
    <s v="Biohazard cleanup rows 13 and 14"/>
    <x v="3"/>
    <d v="1899-12-30T00:16:00"/>
  </r>
  <r>
    <d v="2024-08-09T00:00:00"/>
    <n v="809"/>
    <n v="285"/>
    <x v="15"/>
    <d v="1899-12-30T15:20:00"/>
    <d v="1899-12-30T15:25:00"/>
    <x v="40"/>
    <x v="1"/>
    <s v="Inop APU/air start"/>
    <x v="3"/>
    <d v="1899-12-30T00:05:00"/>
  </r>
  <r>
    <d v="2024-08-09T00:00:00"/>
    <n v="849"/>
    <n v="1907"/>
    <x v="30"/>
    <d v="1899-12-30T15:27:00"/>
    <d v="1899-12-30T15:40:00"/>
    <x v="35"/>
    <x v="20"/>
    <s v="Late upload 15:25-15:33//CLR called @ 15:35//CLR to CA 15:39//Dk is looking into this"/>
    <x v="3"/>
    <d v="1899-12-30T00:13:00"/>
  </r>
  <r>
    <d v="2024-08-09T00:00:00"/>
    <n v="846"/>
    <n v="499"/>
    <x v="18"/>
    <d v="1899-12-30T15:40:00"/>
    <d v="1899-12-30T19:17:00"/>
    <x v="68"/>
    <x v="23"/>
    <s v="2:50 CA fatigue call out :39 Per SOC :08 LAE"/>
    <x v="3"/>
    <d v="1899-12-30T00:56:40"/>
  </r>
  <r>
    <d v="2024-08-09T00:00:00"/>
    <n v="846"/>
    <n v="499"/>
    <x v="18"/>
    <d v="1899-12-30T15:40:00"/>
    <d v="1899-12-30T19:17:00"/>
    <x v="25"/>
    <x v="7"/>
    <s v="2:50 CA fatigue call out :39 Per SOC :08 LAE"/>
    <x v="3"/>
    <d v="1899-12-30T00:13:00"/>
  </r>
  <r>
    <d v="2024-08-09T00:00:00"/>
    <n v="829"/>
    <n v="1879"/>
    <x v="55"/>
    <d v="1899-12-30T15:54:00"/>
    <d v="1899-12-30T16:57:00"/>
    <x v="69"/>
    <x v="51"/>
    <s v="FA's connecting from 1776/PHL //arrived 16:18"/>
    <x v="3"/>
    <d v="1899-12-30T01:03:00"/>
  </r>
  <r>
    <d v="2024-08-09T00:00:00"/>
    <n v="848"/>
    <n v="107"/>
    <x v="24"/>
    <d v="1899-12-30T16:20:00"/>
    <d v="1899-12-30T16:41:00"/>
    <x v="12"/>
    <x v="52"/>
    <s v=":11 LAE :10 16:32 JB cleared//FA securing cabin and pax using lav"/>
    <x v="3"/>
    <d v="1899-12-30T00:05:00"/>
  </r>
  <r>
    <d v="2024-08-09T00:00:00"/>
    <n v="825"/>
    <n v="1491"/>
    <x v="54"/>
    <d v="1899-12-30T16:34:00"/>
    <d v="1899-12-30T16:45:00"/>
    <x v="9"/>
    <x v="53"/>
    <s v=":03 LAE :08 Per Aerodata flight balanced 16:34//CA not receiving numbers//CA did manual count 16:42"/>
    <x v="3"/>
    <d v="1899-12-30T00:04:00"/>
  </r>
  <r>
    <d v="2024-08-09T00:00:00"/>
    <n v="827"/>
    <n v="261"/>
    <x v="43"/>
    <d v="1899-12-30T17:30:00"/>
    <d v="1899-12-30T17:37:00"/>
    <x v="67"/>
    <x v="10"/>
    <s v="last 4 inbound pax waiting for WCHR's until 16:55//5 inbound WCHR's/5outbound WCHR's"/>
    <x v="3"/>
    <d v="1899-12-30T00:07:00"/>
  </r>
  <r>
    <d v="2024-08-09T00:00:00"/>
    <n v="821"/>
    <n v="289"/>
    <x v="15"/>
    <d v="1899-12-30T21:00:00"/>
    <d v="1899-12-30T21:16:00"/>
    <x v="35"/>
    <x v="22"/>
    <s v=":03 LAE :13 Locating transfer bags from RAP"/>
    <x v="3"/>
    <d v="1899-12-30T00:06:30"/>
  </r>
  <r>
    <d v="2024-08-10T00:00:00"/>
    <n v="845"/>
    <n v="193"/>
    <x v="2"/>
    <d v="1899-12-30T07:07:00"/>
    <d v="1899-12-30T08:39:00"/>
    <x v="70"/>
    <x v="7"/>
    <s v="TAIL SWAP -827 AOS WATER LEAK"/>
    <x v="0"/>
    <d v="1899-12-30T01:32:00"/>
  </r>
  <r>
    <d v="2024-08-10T00:00:00"/>
    <n v="847"/>
    <n v="1821"/>
    <x v="8"/>
    <d v="1899-12-30T07:27:00"/>
    <d v="1899-12-30T07:30:00"/>
    <x v="20"/>
    <x v="5"/>
    <s v="H7 available @ 0631, blocked in @ 0654L"/>
    <x v="0"/>
    <d v="1899-12-30T00:03:00"/>
  </r>
  <r>
    <d v="2024-08-10T00:00:00"/>
    <n v="813"/>
    <n v="573"/>
    <x v="44"/>
    <d v="1899-12-30T08:00:00"/>
    <d v="1899-12-30T08:33:00"/>
    <x v="21"/>
    <x v="7"/>
    <s v="TAIL SWAP -846 "/>
    <x v="0"/>
    <d v="1899-12-30T00:33:00"/>
  </r>
  <r>
    <d v="2024-08-10T00:00:00"/>
    <n v="846"/>
    <n v="1937"/>
    <x v="61"/>
    <d v="1899-12-30T08:34:00"/>
    <d v="1899-12-30T11:39:00"/>
    <x v="71"/>
    <x v="8"/>
    <s v="FO no show- delayed until 1145L"/>
    <x v="0"/>
    <d v="1899-12-30T03:11:00"/>
  </r>
  <r>
    <d v="2024-08-10T00:00:00"/>
    <n v="820"/>
    <n v="783"/>
    <x v="45"/>
    <d v="1899-12-30T09:00:00"/>
    <d v="1899-12-30T09:08:00"/>
    <x v="9"/>
    <x v="8"/>
    <s v="CA exceed time holding paperwork- turned in @0907L"/>
    <x v="0"/>
    <d v="1899-12-30T00:08:00"/>
  </r>
  <r>
    <d v="2024-08-10T00:00:00"/>
    <n v="844"/>
    <n v="1041"/>
    <x v="46"/>
    <d v="1899-12-30T09:05:00"/>
    <d v="1899-12-30T09:21:00"/>
    <x v="60"/>
    <x v="7"/>
    <s v="Window heat issue"/>
    <x v="0"/>
    <d v="1899-12-30T00:16:00"/>
  </r>
  <r>
    <d v="2024-08-10T00:00:00"/>
    <n v="845"/>
    <n v="347"/>
    <x v="3"/>
    <d v="1899-12-30T14:07:00"/>
    <d v="1899-12-30T15:02:00"/>
    <x v="6"/>
    <x v="49"/>
    <s v=":41 LAE :14 last pax off 14:16//cleaners on 14:22-14:33//JB backed up to the top//1 clean team had to go to HC to clean an outbound ferry flight after MX finished repairing"/>
    <x v="3"/>
    <d v="1899-12-30T00:07:00"/>
  </r>
  <r>
    <d v="2024-08-10T00:00:00"/>
    <n v="831"/>
    <n v="407"/>
    <x v="13"/>
    <d v="1899-12-30T14:54:00"/>
    <d v="1899-12-30T15:28:00"/>
    <x v="29"/>
    <x v="54"/>
    <s v=":23 LAE :11 slow boarding/boarding after departure time 14:50-15:22//bag @ bottom of JB needed to be tagged"/>
    <x v="3"/>
    <d v="1899-12-30T00:05:30"/>
  </r>
  <r>
    <d v="2024-08-10T00:00:00"/>
    <n v="852"/>
    <n v="943"/>
    <x v="62"/>
    <d v="1899-12-30T15:00:00"/>
    <d v="1899-12-30T15:14:00"/>
    <x v="14"/>
    <x v="20"/>
    <s v=":10 LAE :04 upload 14:48-15:05//CLR called 15:10//lead did not delegate tasks, was performing all tasks themself"/>
    <x v="3"/>
    <d v="1899-12-30T00:02:00"/>
  </r>
  <r>
    <d v="2024-08-10T00:00:00"/>
    <n v="825"/>
    <n v="429"/>
    <x v="17"/>
    <d v="1899-12-30T20:55:00"/>
    <d v="1899-12-30T21:14:00"/>
    <x v="30"/>
    <x v="0"/>
    <s v="stand by FA did not notify sked that they were walking around the airport//FA arrived late to gate"/>
    <x v="3"/>
    <d v="1899-12-30T00:19:00"/>
  </r>
  <r>
    <d v="2024-08-11T00:00:00"/>
    <n v="848"/>
    <n v="391"/>
    <x v="16"/>
    <d v="1899-12-30T06:00:00"/>
    <d v="1899-12-30T06:20:00"/>
    <x v="10"/>
    <x v="7"/>
    <s v="Swap from 852"/>
    <x v="1"/>
    <d v="1899-12-30T00:20:00"/>
  </r>
  <r>
    <d v="2024-08-11T00:00:00"/>
    <n v="838"/>
    <n v="1907"/>
    <x v="30"/>
    <d v="1899-12-30T06:27:00"/>
    <d v="1899-12-30T07:40:00"/>
    <x v="41"/>
    <x v="7"/>
    <s v="Swap from 804 hyd leak"/>
    <x v="1"/>
    <d v="1899-12-30T01:13:00"/>
  </r>
  <r>
    <d v="2024-08-11T00:00:00"/>
    <n v="809"/>
    <n v="233"/>
    <x v="51"/>
    <d v="1899-12-30T07:00:00"/>
    <d v="1899-12-30T07:03:00"/>
    <x v="20"/>
    <x v="5"/>
    <s v="Called gate open @0610/Rolling @0615/MX late positioned aircraft"/>
    <x v="1"/>
    <d v="1899-12-30T00:03:00"/>
  </r>
  <r>
    <d v="2024-08-11T00:00:00"/>
    <n v="827"/>
    <n v="1775"/>
    <x v="33"/>
    <d v="1899-12-30T07:40:00"/>
    <d v="1899-12-30T07:49:00"/>
    <x v="2"/>
    <x v="6"/>
    <s v="Driver on DTW/1907 - H8/Driver on @ STD/Completed @0748"/>
    <x v="1"/>
    <d v="1899-12-30T00:09:00"/>
  </r>
  <r>
    <d v="2024-08-11T00:00:00"/>
    <n v="813"/>
    <n v="193"/>
    <x v="2"/>
    <d v="1899-12-30T07:47:00"/>
    <d v="1899-12-30T07:59:00"/>
    <x v="19"/>
    <x v="1"/>
    <s v="MX on board for hydraulic issue"/>
    <x v="1"/>
    <d v="1899-12-30T00:12:00"/>
  </r>
  <r>
    <d v="2024-08-11T00:00:00"/>
    <n v="808"/>
    <n v="1821"/>
    <x v="8"/>
    <d v="1899-12-30T08:40:00"/>
    <d v="1899-12-30T08:57:00"/>
    <x v="39"/>
    <x v="6"/>
    <s v="Driver grabbing carts from warehouse cause late catering "/>
    <x v="1"/>
    <d v="1899-12-30T00:17:00"/>
  </r>
  <r>
    <d v="2024-08-11T00:00:00"/>
    <n v="856"/>
    <n v="367"/>
    <x v="35"/>
    <d v="1899-12-30T08:47:00"/>
    <d v="1899-12-30T08:51:00"/>
    <x v="14"/>
    <x v="17"/>
    <s v="Late to gate from prev flight (PHL/1775)"/>
    <x v="1"/>
    <d v="1899-12-30T00:04:00"/>
  </r>
  <r>
    <d v="2024-08-11T00:00:00"/>
    <n v="815"/>
    <n v="1057"/>
    <x v="38"/>
    <d v="1899-12-30T08:54:00"/>
    <d v="1899-12-30T08:57:00"/>
    <x v="20"/>
    <x v="17"/>
    <s v="Late to gate from prev flight (BWI/193)"/>
    <x v="1"/>
    <d v="1899-12-30T00:03:00"/>
  </r>
  <r>
    <d v="2024-08-11T00:00:00"/>
    <n v="820"/>
    <n v="471"/>
    <x v="28"/>
    <d v="1899-12-30T09:34:00"/>
    <d v="1899-12-30T09:52:00"/>
    <x v="8"/>
    <x v="5"/>
    <s v="Called gate open @0820/Called rolling @0911/MX late aircraft positioned "/>
    <x v="1"/>
    <d v="1899-12-30T00:18:00"/>
  </r>
  <r>
    <d v="2024-08-11T00:00:00"/>
    <n v="821"/>
    <n v="303"/>
    <x v="9"/>
    <d v="1899-12-30T09:40:00"/>
    <d v="1899-12-30T09:46:00"/>
    <x v="58"/>
    <x v="5"/>
    <s v="Fuel imbalance @ 0843/Rolling @0905/MX late positioned aircraft"/>
    <x v="1"/>
    <d v="1899-12-30T00:06:00"/>
  </r>
  <r>
    <d v="2024-08-11T00:00:00"/>
    <n v="805"/>
    <n v="1917"/>
    <x v="4"/>
    <d v="1899-12-30T10:31:00"/>
    <d v="1899-12-30T11:08:00"/>
    <x v="54"/>
    <x v="34"/>
    <s v="ATC delay"/>
    <x v="1"/>
    <d v="1899-12-30T00:37:00"/>
  </r>
  <r>
    <d v="2024-08-11T00:00:00"/>
    <n v="826"/>
    <n v="215"/>
    <x v="58"/>
    <d v="1899-12-30T14:14:00"/>
    <d v="1899-12-30T14:25:00"/>
    <x v="29"/>
    <x v="37"/>
    <s v="L1 door handle not flush//CA did not respond to A2G before leaving gate and had to R2G"/>
    <x v="3"/>
    <d v="1899-12-30T00:11:00"/>
  </r>
  <r>
    <d v="2024-08-11T00:00:00"/>
    <n v="827"/>
    <n v="1273"/>
    <x v="20"/>
    <d v="1899-12-30T14:54:00"/>
    <d v="1899-12-30T15:02:00"/>
    <x v="9"/>
    <x v="8"/>
    <s v="CA held boarding for MX//MX was not hold boarding"/>
    <x v="3"/>
    <d v="1899-12-30T00:08:00"/>
  </r>
  <r>
    <d v="2024-08-11T00:00:00"/>
    <n v="840"/>
    <n v="425"/>
    <x v="17"/>
    <d v="1899-12-30T15:27:00"/>
    <d v="1899-12-30T15:35:00"/>
    <x v="9"/>
    <x v="1"/>
    <s v="MX held boarding "/>
    <x v="3"/>
    <d v="1899-12-30T00:08:00"/>
  </r>
  <r>
    <d v="2024-08-11T00:00:00"/>
    <n v="833"/>
    <n v="1913"/>
    <x v="25"/>
    <d v="1899-12-30T16:07:00"/>
    <d v="1899-12-30T16:08:00"/>
    <x v="3"/>
    <x v="55"/>
    <s v="manual boarding due to scanner down//started ticket with MAC//unplugged scanner and it started working again"/>
    <x v="3"/>
    <d v="1899-12-30T00:01:00"/>
  </r>
  <r>
    <d v="2024-08-11T00:00:00"/>
    <n v="821"/>
    <n v="607"/>
    <x v="14"/>
    <d v="1899-12-30T16:14:00"/>
    <d v="1899-12-30T16:23:00"/>
    <x v="2"/>
    <x v="37"/>
    <s v="Last pax off 15:45//late boarding, started @ 15:52 w/ 2 CSA's"/>
    <x v="3"/>
    <d v="1899-12-30T00:09:00"/>
  </r>
  <r>
    <d v="2024-08-11T00:00:00"/>
    <n v="837"/>
    <n v="1815"/>
    <x v="21"/>
    <d v="1899-12-30T16:20:00"/>
    <d v="1899-12-30T16:22:00"/>
    <x v="49"/>
    <x v="11"/>
    <s v="CA/FO connecting from 304/BZN//Completing checks @ STD"/>
    <x v="3"/>
    <d v="1899-12-30T00:02:00"/>
  </r>
  <r>
    <d v="2024-08-11T00:00:00"/>
    <n v="850"/>
    <n v="503"/>
    <x v="7"/>
    <d v="1899-12-30T17:07:00"/>
    <d v="1899-12-30T17:31:00"/>
    <x v="60"/>
    <x v="7"/>
    <s v=":08 LAE :16 856 AOS due to transponder issues"/>
    <x v="3"/>
    <d v="1899-12-30T00:08:00"/>
  </r>
  <r>
    <d v="2024-08-11T00:00:00"/>
    <n v="837"/>
    <n v="397"/>
    <x v="16"/>
    <d v="1899-12-30T20:45:00"/>
    <d v="1899-12-30T20:54:00"/>
    <x v="2"/>
    <x v="56"/>
    <s v="Tail swap done earlier today, no email was sent, nothing in the chat "/>
    <x v="3"/>
    <d v="1899-12-30T00:09:00"/>
  </r>
  <r>
    <d v="2024-08-11T00:00:00"/>
    <n v="847"/>
    <n v="289"/>
    <x v="15"/>
    <d v="1899-12-30T21:00:00"/>
    <d v="1899-12-30T21:42:00"/>
    <x v="72"/>
    <x v="23"/>
    <s v=":30 FO recrew //delayed til 21:30 :12 MX onboard until 20:41"/>
    <x v="3"/>
    <d v="1899-12-30T00:42:00"/>
  </r>
  <r>
    <d v="2024-08-11T00:00:00"/>
    <n v="826"/>
    <n v="1043"/>
    <x v="46"/>
    <d v="1899-12-30T21:05:00"/>
    <d v="1899-12-30T21:06:00"/>
    <x v="3"/>
    <x v="12"/>
    <s v="PBM issue at 10 min//looking for bag and pax arrived//loaded pax 3 min to departure"/>
    <x v="3"/>
    <d v="1899-12-30T00:01:00"/>
  </r>
  <r>
    <d v="2024-08-11T00:00:00"/>
    <n v="846"/>
    <n v="777"/>
    <x v="24"/>
    <d v="1899-12-30T21:25:00"/>
    <d v="1899-12-30T21:37:00"/>
    <x v="19"/>
    <x v="5"/>
    <s v="Gate available 20:33//AC blocked @ 20:57 //1 super tug. Had taxi team bring AC"/>
    <x v="3"/>
    <d v="1899-12-30T00:12:00"/>
  </r>
  <r>
    <d v="2024-08-12T00:00:00"/>
    <n v="815"/>
    <n v="917"/>
    <x v="63"/>
    <d v="1899-12-30T07:14:00"/>
    <d v="1899-12-30T07:27:00"/>
    <x v="35"/>
    <x v="1"/>
    <s v="MX on board for FWD LAV/MEL logbook"/>
    <x v="1"/>
    <d v="1899-12-30T00:13:00"/>
  </r>
  <r>
    <d v="2024-08-12T00:00:00"/>
    <n v="850"/>
    <n v="101"/>
    <x v="24"/>
    <d v="1899-12-30T07:54:00"/>
    <d v="1899-12-30T08:42:00"/>
    <x v="46"/>
    <x v="28"/>
    <s v="Gate return for PAX medical"/>
    <x v="1"/>
    <d v="1899-12-30T00:48:00"/>
  </r>
  <r>
    <d v="2024-08-12T00:00:00"/>
    <n v="814"/>
    <n v="289"/>
    <x v="15"/>
    <d v="1899-12-30T15:34:00"/>
    <d v="1899-12-30T15:39:00"/>
    <x v="40"/>
    <x v="55"/>
    <s v="Boarding scanner issues//manual boarding//MAC IT called "/>
    <x v="3"/>
    <d v="1899-12-30T00:05:00"/>
  </r>
  <r>
    <d v="2024-08-12T00:00:00"/>
    <n v="808"/>
    <n v="1491"/>
    <x v="54"/>
    <d v="1899-12-30T16:40:00"/>
    <d v="1899-12-30T16:41:00"/>
    <x v="3"/>
    <x v="12"/>
    <s v="Connecting pax onboard//located 2nd bag 2 min to departure//transfer bags not loaded correctly on inbound, they were not the first bags off"/>
    <x v="3"/>
    <d v="1899-12-30T00:01:00"/>
  </r>
  <r>
    <d v="2024-08-13T00:00:00"/>
    <n v="846"/>
    <n v="427"/>
    <x v="17"/>
    <d v="1899-12-30T14:45:00"/>
    <d v="1899-12-30T14:48:00"/>
    <x v="20"/>
    <x v="57"/>
    <s v="CA req new numbers- planned weight less than actual"/>
    <x v="0"/>
    <d v="1899-12-30T00:03:00"/>
  </r>
  <r>
    <d v="2024-08-13T00:00:00"/>
    <n v="816"/>
    <n v="657"/>
    <x v="22"/>
    <d v="1899-12-30T15:45:00"/>
    <d v="1899-12-30T17:00:00"/>
    <x v="73"/>
    <x v="34"/>
    <s v="ATC DEN"/>
    <x v="0"/>
    <d v="1899-12-30T01:15:00"/>
  </r>
  <r>
    <d v="2024-08-14T00:00:00"/>
    <n v="816"/>
    <n v="233"/>
    <x v="51"/>
    <d v="1899-12-30T07:07:00"/>
    <d v="1899-12-30T07:08:00"/>
    <x v="3"/>
    <x v="12"/>
    <s v="PAX showed at 10 min mark and did not want to pay carry on fee"/>
    <x v="1"/>
    <d v="1899-12-30T00:01:00"/>
  </r>
  <r>
    <d v="2024-08-14T00:00:00"/>
    <n v="813"/>
    <n v="341"/>
    <x v="3"/>
    <d v="1899-12-30T06:34:00"/>
    <d v="1899-12-30T08:27:00"/>
    <x v="74"/>
    <x v="23"/>
    <s v="CA replacement "/>
    <x v="1"/>
    <d v="1899-12-30T01:53:00"/>
  </r>
  <r>
    <d v="2024-08-14T00:00:00"/>
    <n v="815"/>
    <n v="395"/>
    <x v="16"/>
    <d v="1899-12-30T14:27:00"/>
    <d v="1899-12-30T15:01:00"/>
    <x v="15"/>
    <x v="1"/>
    <s v="MX held boarding for center water pump/MEL water"/>
    <x v="1"/>
    <d v="1899-12-30T00:34:00"/>
  </r>
  <r>
    <d v="2024-08-14T00:00:00"/>
    <n v="828"/>
    <n v="425"/>
    <x v="17"/>
    <d v="1899-12-30T14:47:00"/>
    <d v="1899-12-30T14:50:00"/>
    <x v="20"/>
    <x v="58"/>
    <s v="Not informed DH no longer flying"/>
    <x v="1"/>
    <d v="1899-12-30T00:03:00"/>
  </r>
  <r>
    <d v="2024-08-14T00:00:00"/>
    <n v="840"/>
    <n v="943"/>
    <x v="62"/>
    <d v="1899-12-30T15:00:00"/>
    <d v="1899-12-30T15:31:00"/>
    <x v="75"/>
    <x v="12"/>
    <s v="POS removed due to med link not clearing to fly"/>
    <x v="1"/>
    <d v="1899-12-30T00:31:00"/>
  </r>
  <r>
    <d v="2024-08-14T00:00:00"/>
    <n v="822"/>
    <n v="107"/>
    <x v="24"/>
    <d v="1899-12-30T15:14:00"/>
    <d v="1899-12-30T15:54:00"/>
    <x v="60"/>
    <x v="10"/>
    <s v=":24 LAE :16 Boarding ADA POS cause late boarding"/>
    <x v="1"/>
    <d v="1899-12-30T00:08:00"/>
  </r>
  <r>
    <d v="2024-08-15T00:00:00"/>
    <n v="809"/>
    <n v="391"/>
    <x v="16"/>
    <d v="1899-12-30T06:00:00"/>
    <d v="1899-12-30T13:51:00"/>
    <x v="76"/>
    <x v="7"/>
    <s v="830 AOS-New STD 1400"/>
    <x v="0"/>
    <d v="1899-12-30T07:51:00"/>
  </r>
  <r>
    <d v="2024-08-15T00:00:00"/>
    <n v="815"/>
    <n v="281"/>
    <x v="15"/>
    <d v="1899-12-30T06:07:00"/>
    <d v="1899-12-30T06:10:00"/>
    <x v="20"/>
    <x v="6"/>
    <s v="Late catering, original truck would not lift, had to switch catering onto a different truck. "/>
    <x v="0"/>
    <d v="1899-12-30T00:03:00"/>
  </r>
  <r>
    <d v="2024-08-15T00:00:00"/>
    <n v="816"/>
    <n v="501"/>
    <x v="7"/>
    <d v="1899-12-30T06:20:00"/>
    <d v="1899-12-30T06:25:00"/>
    <x v="40"/>
    <x v="59"/>
    <s v="MX Inspecting lightning strike"/>
    <x v="0"/>
    <d v="1899-12-30T00:05:00"/>
  </r>
  <r>
    <d v="2024-08-15T00:00:00"/>
    <n v="822"/>
    <n v="1907"/>
    <x v="30"/>
    <d v="1899-12-30T06:27:00"/>
    <d v="1899-12-30T06:28:00"/>
    <x v="3"/>
    <x v="60"/>
    <s v="PAX switched SEATS ON BOARD @ STD"/>
    <x v="0"/>
    <d v="1899-12-30T00:01:00"/>
  </r>
  <r>
    <d v="2024-08-15T00:00:00"/>
    <n v="833"/>
    <n v="667"/>
    <x v="12"/>
    <d v="1899-12-30T07:40:00"/>
    <d v="1899-12-30T07:45:00"/>
    <x v="40"/>
    <x v="2"/>
    <s v="METERING 17/35"/>
    <x v="0"/>
    <d v="1899-12-30T00:05:00"/>
  </r>
  <r>
    <d v="2024-08-15T00:00:00"/>
    <n v="821"/>
    <n v="653"/>
    <x v="22"/>
    <d v="1899-12-30T08:14:00"/>
    <d v="1899-12-30T08:40:00"/>
    <x v="63"/>
    <x v="2"/>
    <s v="METERING 17/35"/>
    <x v="0"/>
    <d v="1899-12-30T00:26:00"/>
  </r>
  <r>
    <d v="2024-08-15T00:00:00"/>
    <n v="820"/>
    <n v="909"/>
    <x v="6"/>
    <d v="1899-12-30T08:27:00"/>
    <d v="1899-12-30T08:38:00"/>
    <x v="29"/>
    <x v="2"/>
    <s v="METERING 17/35"/>
    <x v="0"/>
    <d v="1899-12-30T00:11:00"/>
  </r>
  <r>
    <d v="2024-08-15T00:00:00"/>
    <n v="852"/>
    <n v="1203"/>
    <x v="57"/>
    <d v="1899-12-30T08:40:00"/>
    <d v="1899-12-30T08:51:00"/>
    <x v="29"/>
    <x v="1"/>
    <s v="Verifying / correcting MEL"/>
    <x v="0"/>
    <d v="1899-12-30T00:11:00"/>
  </r>
  <r>
    <d v="2024-08-15T00:00:00"/>
    <n v="842"/>
    <n v="919"/>
    <x v="63"/>
    <d v="1899-12-30T13:54:00"/>
    <d v="1899-12-30T15:03:00"/>
    <x v="52"/>
    <x v="1"/>
    <s v=":13 :56 LAE MX on board for engine panel"/>
    <x v="1"/>
    <d v="1899-12-30T01:09:00"/>
  </r>
  <r>
    <d v="2024-08-15T00:00:00"/>
    <n v="821"/>
    <n v="633"/>
    <x v="42"/>
    <d v="1899-12-30T14:07:00"/>
    <d v="1899-12-30T14:26:00"/>
    <x v="29"/>
    <x v="1"/>
    <s v=":8 LAE :11 MX on board @1420 to MEL exit row plate/Off @1426"/>
    <x v="1"/>
    <d v="1899-12-30T00:05:30"/>
  </r>
  <r>
    <d v="2024-08-15T00:00:00"/>
    <n v="814"/>
    <n v="681"/>
    <x v="47"/>
    <d v="1899-12-30T14:40:00"/>
    <d v="1899-12-30T14:44:00"/>
    <x v="14"/>
    <x v="57"/>
    <s v="9 no shows/CA contacted dispatch for weight and balance for missing PAX"/>
    <x v="1"/>
    <d v="1899-12-30T00:04:00"/>
  </r>
  <r>
    <d v="2024-08-15T00:00:00"/>
    <n v="825"/>
    <n v="425"/>
    <x v="17"/>
    <d v="1899-12-30T14:54:00"/>
    <d v="1899-12-30T15:06:00"/>
    <x v="19"/>
    <x v="12"/>
    <s v="BDL/1228 PAX medical upon cause slow boarding"/>
    <x v="1"/>
    <d v="1899-12-30T00:12:00"/>
  </r>
  <r>
    <d v="2024-08-15T00:00:00"/>
    <n v="808"/>
    <n v="395"/>
    <x v="16"/>
    <d v="1899-12-30T15:00:00"/>
    <d v="1899-12-30T15:09:00"/>
    <x v="2"/>
    <x v="24"/>
    <s v="FA taking adtl time for safety checks/1st PAX on board @1442"/>
    <x v="1"/>
    <d v="1899-12-30T00:09:00"/>
  </r>
  <r>
    <d v="2024-08-15T00:00:00"/>
    <n v="849"/>
    <n v="1273"/>
    <x v="20"/>
    <d v="1899-12-30T15:07:00"/>
    <d v="1899-12-30T15:11:00"/>
    <x v="14"/>
    <x v="26"/>
    <s v="Connecting pax from IAD/688"/>
    <x v="1"/>
    <d v="1899-12-30T00:04:00"/>
  </r>
  <r>
    <d v="2024-08-15T00:00:00"/>
    <n v="804"/>
    <n v="285"/>
    <x v="15"/>
    <d v="1899-12-30T15:27:00"/>
    <d v="1899-12-30T15:49:00"/>
    <x v="6"/>
    <x v="28"/>
    <s v=":8 LAE :14 Biohazard on JB/Medlink did not clear PAX to fly"/>
    <x v="1"/>
    <d v="1899-12-30T00:07:00"/>
  </r>
  <r>
    <d v="2024-08-15T00:00:00"/>
    <n v="831"/>
    <n v="1037"/>
    <x v="48"/>
    <d v="1899-12-30T15:40:00"/>
    <d v="1899-12-30T16:21:00"/>
    <x v="30"/>
    <x v="1"/>
    <s v=":22 LAE :19 CA requested MX for LAV/MX called off @1600"/>
    <x v="1"/>
    <d v="1899-12-30T00:09:30"/>
  </r>
  <r>
    <d v="2024-08-15T00:00:00"/>
    <n v="834"/>
    <n v="1913"/>
    <x v="25"/>
    <d v="1899-12-30T15:54:00"/>
    <d v="1899-12-30T16:37:00"/>
    <x v="77"/>
    <x v="7"/>
    <s v=":15 LAE :28 Aircraft rotation/Swapped from 813"/>
    <x v="1"/>
    <d v="1899-12-30T00:14:00"/>
  </r>
  <r>
    <d v="2024-08-15T00:00:00"/>
    <n v="821"/>
    <n v="1701"/>
    <x v="19"/>
    <d v="1899-12-30T15:34:00"/>
    <d v="1899-12-30T20:24:00"/>
    <x v="78"/>
    <x v="23"/>
    <s v="NO CA COVERAGE "/>
    <x v="1"/>
    <d v="1899-12-30T04:50:00"/>
  </r>
  <r>
    <d v="2024-08-15T00:00:00"/>
    <n v="815"/>
    <n v="429"/>
    <x v="17"/>
    <d v="1899-12-30T20:55:00"/>
    <d v="1899-12-30T21:11:00"/>
    <x v="40"/>
    <x v="24"/>
    <s v=":11 LAE :5 FA securing cabin/SLOW CABIN MANAGEMENT "/>
    <x v="1"/>
    <d v="1899-12-30T00:02:30"/>
  </r>
  <r>
    <d v="2024-08-15T00:00:00"/>
    <n v="834"/>
    <n v="397"/>
    <x v="16"/>
    <d v="1899-12-30T20:45:00"/>
    <d v="1899-12-30T20:58:00"/>
    <x v="67"/>
    <x v="9"/>
    <s v=":6 LAE :7 Missing bags/Located bags on H2 cause late upload"/>
    <x v="1"/>
    <d v="1899-12-30T00:03:30"/>
  </r>
  <r>
    <d v="2024-08-16T00:00:00"/>
    <n v="844"/>
    <n v="501"/>
    <x v="7"/>
    <d v="1899-12-30T06:34:00"/>
    <d v="1899-12-30T06:57:00"/>
    <x v="12"/>
    <x v="60"/>
    <s v="Multiple missing PAX showed ten min mark/ JB issues"/>
    <x v="0"/>
    <d v="1899-12-30T00:05:00"/>
  </r>
  <r>
    <d v="2024-08-16T00:00:00"/>
    <n v="844"/>
    <n v="501"/>
    <x v="7"/>
    <d v="1899-12-30T06:34:00"/>
    <d v="1899-12-30T06:57:00"/>
    <x v="35"/>
    <x v="55"/>
    <s v="Multiple missing PAX showed ten min mark/ JB issues"/>
    <x v="0"/>
    <d v="1899-12-30T00:06:30"/>
  </r>
  <r>
    <d v="2024-08-16T00:00:00"/>
    <n v="815"/>
    <n v="101"/>
    <x v="24"/>
    <d v="1899-12-30T06:47:00"/>
    <d v="1899-12-30T06:48:00"/>
    <x v="3"/>
    <x v="8"/>
    <s v="CA exceeded time w/ paperwork, handed back at 0644"/>
    <x v="0"/>
    <d v="1899-12-30T00:01:00"/>
  </r>
  <r>
    <d v="2024-08-16T00:00:00"/>
    <n v="846"/>
    <n v="567"/>
    <x v="0"/>
    <d v="1899-12-30T06:54:00"/>
    <d v="1899-12-30T06:57:00"/>
    <x v="20"/>
    <x v="17"/>
    <s v="Waiting for Frontier to push, using same gate. "/>
    <x v="0"/>
    <d v="1899-12-30T00:03:00"/>
  </r>
  <r>
    <d v="2024-08-16T00:00:00"/>
    <n v="849"/>
    <n v="193"/>
    <x v="2"/>
    <d v="1899-12-30T07:40:00"/>
    <d v="1899-12-30T08:12:00"/>
    <x v="79"/>
    <x v="17"/>
    <s v="Late to gate PREV FLT (501DFW)"/>
    <x v="0"/>
    <d v="1899-12-30T00:32:00"/>
  </r>
  <r>
    <d v="2024-08-16T00:00:00"/>
    <n v="809"/>
    <n v="558"/>
    <x v="34"/>
    <d v="1899-12-30T08:07:00"/>
    <d v="1899-12-30T08:20:00"/>
    <x v="35"/>
    <x v="2"/>
    <s v="ATC restricting "/>
    <x v="0"/>
    <d v="1899-12-30T00:13:00"/>
  </r>
  <r>
    <d v="2024-08-16T00:00:00"/>
    <n v="822"/>
    <n v="367"/>
    <x v="35"/>
    <d v="1899-12-30T08:14:00"/>
    <d v="1899-12-30T08:19:00"/>
    <x v="40"/>
    <x v="2"/>
    <s v="ATC restricting "/>
    <x v="0"/>
    <d v="1899-12-30T00:05:00"/>
  </r>
  <r>
    <d v="2024-08-16T00:00:00"/>
    <n v="827"/>
    <n v="1947"/>
    <x v="37"/>
    <d v="1899-12-30T09:07:00"/>
    <d v="1899-12-30T09:46:00"/>
    <x v="25"/>
    <x v="12"/>
    <s v="Pax Medical RTG- Offloaded PAX "/>
    <x v="0"/>
    <d v="1899-12-30T00:39:00"/>
  </r>
  <r>
    <d v="2024-08-16T00:00:00"/>
    <n v="837"/>
    <n v="1491"/>
    <x v="54"/>
    <d v="1899-12-30T14:35:00"/>
    <d v="1899-12-30T14:40:00"/>
    <x v="40"/>
    <x v="6"/>
    <s v="Late catering clearing INTL trash//catering returned to remove food that was missed"/>
    <x v="3"/>
    <d v="1899-12-30T00:05:00"/>
  </r>
  <r>
    <d v="2024-08-16T00:00:00"/>
    <n v="840"/>
    <n v="395"/>
    <x v="16"/>
    <d v="1899-12-30T15:00:00"/>
    <d v="1899-12-30T15:16:00"/>
    <x v="67"/>
    <x v="24"/>
    <s v=":09 LAE :07 crew down @ 14:40//1st pax on AC 14:52"/>
    <x v="3"/>
    <d v="1899-12-30T00:03:30"/>
  </r>
  <r>
    <d v="2024-08-16T00:00:00"/>
    <n v="819"/>
    <n v="425"/>
    <x v="17"/>
    <d v="1899-12-30T15:07:00"/>
    <d v="1899-12-30T15:43:00"/>
    <x v="4"/>
    <x v="37"/>
    <s v=":21 LAE :15 Last pax off 15:00//no secondary, started boarding @ 15:14"/>
    <x v="3"/>
    <d v="1899-12-30T00:07:30"/>
  </r>
  <r>
    <d v="2024-08-16T00:00:00"/>
    <n v="849"/>
    <n v="107"/>
    <x v="24"/>
    <d v="1899-12-30T15:14:00"/>
    <d v="1899-12-30T16:08:00"/>
    <x v="7"/>
    <x v="1"/>
    <s v=":31 LAE :23 MX onboard due to lavs not flushing 15:52-16:06"/>
    <x v="3"/>
    <d v="1899-12-30T00:11:30"/>
  </r>
  <r>
    <d v="2024-08-16T00:00:00"/>
    <n v="832"/>
    <n v="285"/>
    <x v="15"/>
    <d v="1899-12-30T15:20:00"/>
    <d v="1899-12-30T16:05:00"/>
    <x v="8"/>
    <x v="6"/>
    <s v=":27 LAE/search and clean :18 Ferry flight blocked @ 14:47//INTL trash cleared 15:25"/>
    <x v="3"/>
    <d v="1899-12-30T00:09:00"/>
  </r>
  <r>
    <d v="2024-08-16T00:00:00"/>
    <n v="842"/>
    <n v="1907"/>
    <x v="30"/>
    <d v="1899-12-30T15:27:00"/>
    <d v="1899-12-30T15:30:00"/>
    <x v="20"/>
    <x v="37"/>
    <s v="last pax boarded 5 min to departure with gate checks"/>
    <x v="3"/>
    <d v="1899-12-30T00:03:00"/>
  </r>
  <r>
    <d v="2024-08-16T00:00:00"/>
    <n v="833"/>
    <n v="499"/>
    <x v="18"/>
    <d v="1899-12-30T15:34:00"/>
    <d v="1899-12-30T17:00:00"/>
    <x v="24"/>
    <x v="50"/>
    <s v="1:04 LAE :22 Biohazard clean up"/>
    <x v="3"/>
    <d v="1899-12-30T00:11:00"/>
  </r>
  <r>
    <d v="2024-08-16T00:00:00"/>
    <n v="845"/>
    <n v="1879"/>
    <x v="55"/>
    <d v="1899-12-30T15:40:00"/>
    <d v="1899-12-30T16:40:00"/>
    <x v="38"/>
    <x v="61"/>
    <s v="Late crew from prev flights "/>
    <x v="3"/>
    <d v="1899-12-30T01:00:00"/>
  </r>
  <r>
    <d v="2024-08-16T00:00:00"/>
    <n v="841"/>
    <n v="605"/>
    <x v="14"/>
    <d v="1899-12-30T15:54:00"/>
    <d v="1899-12-30T18:01:00"/>
    <x v="80"/>
    <x v="62"/>
    <s v="1:10 LAE :57 17:02-17:22  1 cleaner onboard//cleaners thought AC was terming//gate changed @ 13:25 but no tail swap "/>
    <x v="3"/>
    <d v="1899-12-30T00:28:30"/>
  </r>
  <r>
    <d v="2024-08-16T00:00:00"/>
    <n v="805"/>
    <n v="659"/>
    <x v="22"/>
    <d v="1899-12-30T16:00:00"/>
    <d v="1899-12-30T17:07:00"/>
    <x v="54"/>
    <x v="1"/>
    <s v=":30 LAE :37 MX held boarding until 16:39//back @ 17:02 for mask in emerg exit"/>
    <x v="3"/>
    <d v="1899-12-30T00:18:30"/>
  </r>
  <r>
    <d v="2024-08-16T00:00:00"/>
    <n v="822"/>
    <n v="261"/>
    <x v="43"/>
    <d v="1899-12-30T17:30:00"/>
    <d v="1899-12-30T17:39:00"/>
    <x v="2"/>
    <x v="11"/>
    <s v="Crew arrived @ 17:11 from ORD inbound"/>
    <x v="3"/>
    <d v="1899-12-30T00:09:00"/>
  </r>
  <r>
    <d v="2024-08-16T00:00:00"/>
    <n v="835"/>
    <n v="397"/>
    <x v="16"/>
    <d v="1899-12-30T20:45:00"/>
    <d v="1899-12-30T21:12:00"/>
    <x v="81"/>
    <x v="50"/>
    <s v="bio in front galley/late boarding as result"/>
    <x v="0"/>
    <d v="1899-12-30T00:27:00"/>
  </r>
  <r>
    <d v="2024-08-17T00:00:00"/>
    <n v="848"/>
    <n v="233"/>
    <x v="51"/>
    <d v="1899-12-30T07:00:00"/>
    <d v="1899-12-30T07:02:00"/>
    <x v="49"/>
    <x v="63"/>
    <s v="Fuelers had to come back to give CA fuel slip"/>
    <x v="0"/>
    <d v="1899-12-30T00:02:00"/>
  </r>
  <r>
    <d v="2024-08-17T00:00:00"/>
    <n v="815"/>
    <n v="573"/>
    <x v="44"/>
    <d v="1899-12-30T08:00:00"/>
    <d v="1899-12-30T08:13:00"/>
    <x v="35"/>
    <x v="29"/>
    <s v="Biometric scanner scanning too slow"/>
    <x v="0"/>
    <d v="1899-12-30T00:13:00"/>
  </r>
  <r>
    <d v="2024-08-17T00:00:00"/>
    <n v="840"/>
    <n v="471"/>
    <x v="28"/>
    <d v="1899-12-30T08:14:00"/>
    <d v="1899-12-30T08:17:00"/>
    <x v="20"/>
    <x v="6"/>
    <s v="Catering did not supply enough ice/coffee, called for more @ 0758, arrived @ STD"/>
    <x v="0"/>
    <d v="1899-12-30T00:03:00"/>
  </r>
  <r>
    <d v="2024-08-17T00:00:00"/>
    <n v="805"/>
    <n v="101"/>
    <x v="24"/>
    <d v="1899-12-30T08:07:00"/>
    <d v="1899-12-30T08:43:00"/>
    <x v="12"/>
    <x v="6"/>
    <s v=":10 Catering late off aircraft over at hangar late positioned to the gate/ :26 MX on board 0803-0835"/>
    <x v="0"/>
    <d v="1899-12-30T00:05:00"/>
  </r>
  <r>
    <d v="2024-08-17T00:00:00"/>
    <n v="805"/>
    <n v="101"/>
    <x v="24"/>
    <d v="1899-12-30T08:07:00"/>
    <d v="1899-12-30T08:43:00"/>
    <x v="63"/>
    <x v="1"/>
    <s v=":10 Catering late off aircraft over at hangar late positioned to the gate/ :26 MX on board 0803-0835"/>
    <x v="0"/>
    <d v="1899-12-30T00:13:00"/>
  </r>
  <r>
    <d v="2024-08-17T00:00:00"/>
    <n v="845"/>
    <n v="285"/>
    <x v="15"/>
    <d v="1899-12-30T14:40:00"/>
    <d v="1899-12-30T14:51:00"/>
    <x v="29"/>
    <x v="20"/>
    <s v="Missing 6 bags @ STD/Late CLR//located 2 bags "/>
    <x v="3"/>
    <d v="1899-12-30T00:11:00"/>
  </r>
  <r>
    <d v="2024-08-17T00:00:00"/>
    <n v="835"/>
    <n v="605"/>
    <x v="14"/>
    <d v="1899-12-30T14:47:00"/>
    <d v="1899-12-30T14:57:00"/>
    <x v="12"/>
    <x v="37"/>
    <s v="CSA boarded pax but did not print gate check tags//CSA unchecked party of 4 to print bag tags and was unsure how to recheck in pax/manager assisted/caused late CLR "/>
    <x v="3"/>
    <d v="1899-12-30T00:10:00"/>
  </r>
  <r>
    <d v="2024-08-18T00:00:00"/>
    <n v="850"/>
    <n v="1775"/>
    <x v="33"/>
    <d v="1899-12-30T07:47:00"/>
    <d v="1899-12-30T08:09:00"/>
    <x v="24"/>
    <x v="1"/>
    <s v="Hold boarding for computer issue/Resume boarding @0737"/>
    <x v="1"/>
    <d v="1899-12-30T00:22:00"/>
  </r>
  <r>
    <d v="2024-08-18T00:00:00"/>
    <n v="815"/>
    <n v="1227"/>
    <x v="1"/>
    <d v="1899-12-30T08:00:00"/>
    <d v="1899-12-30T08:02:00"/>
    <x v="49"/>
    <x v="1"/>
    <s v="Water sensor pressure issue/Water serviced @0748/Again @0753"/>
    <x v="1"/>
    <d v="1899-12-30T00:02:00"/>
  </r>
  <r>
    <d v="2024-08-18T00:00:00"/>
    <n v="831"/>
    <n v="1123"/>
    <x v="5"/>
    <d v="1899-12-30T08:20:00"/>
    <d v="1899-12-30T09:01:00"/>
    <x v="82"/>
    <x v="7"/>
    <s v="840 AOS"/>
    <x v="1"/>
    <d v="1899-12-30T00:41:00"/>
  </r>
  <r>
    <d v="2024-08-18T00:00:00"/>
    <n v="827"/>
    <n v="1273"/>
    <x v="20"/>
    <d v="1899-12-30T14:47:00"/>
    <d v="1899-12-30T14:48:00"/>
    <x v="3"/>
    <x v="20"/>
    <s v="Late connecting bag caused late CLR "/>
    <x v="3"/>
    <d v="1899-12-30T00:01:00"/>
  </r>
  <r>
    <d v="2024-08-18T00:00:00"/>
    <n v="831"/>
    <n v="681"/>
    <x v="47"/>
    <d v="1899-12-30T15:00:00"/>
    <d v="1899-12-30T15:24:00"/>
    <x v="19"/>
    <x v="20"/>
    <s v=":12 LAE :12 Upload 14:57-15:18/CLR called @ 15:20//CLR to CA @ 15:22"/>
    <x v="3"/>
    <d v="1899-12-30T00:06:00"/>
  </r>
  <r>
    <d v="2024-08-18T00:00:00"/>
    <n v="813"/>
    <n v="395"/>
    <x v="16"/>
    <d v="1899-12-30T15:14:00"/>
    <d v="1899-12-30T15:24:00"/>
    <x v="12"/>
    <x v="6"/>
    <s v="Late catering"/>
    <x v="3"/>
    <d v="1899-12-30T00:10:00"/>
  </r>
  <r>
    <d v="2024-08-18T00:00:00"/>
    <n v="848"/>
    <n v="607"/>
    <x v="14"/>
    <d v="1899-12-30T15:47:00"/>
    <d v="1899-12-30T15:48:00"/>
    <x v="3"/>
    <x v="37"/>
    <s v="oversized bag tagged @ 7 min to departure"/>
    <x v="3"/>
    <d v="1899-12-30T00:01:00"/>
  </r>
  <r>
    <d v="2024-08-18T00:00:00"/>
    <n v="849"/>
    <n v="1913"/>
    <x v="25"/>
    <d v="1899-12-30T16:00:00"/>
    <d v="1899-12-30T16:04:00"/>
    <x v="14"/>
    <x v="20"/>
    <s v="Lead was doing crew ride//late upload/late CLR "/>
    <x v="3"/>
    <d v="1899-12-30T00:04:00"/>
  </r>
  <r>
    <d v="2024-08-18T00:00:00"/>
    <n v="825"/>
    <n v="107"/>
    <x v="24"/>
    <d v="1899-12-30T16:14:00"/>
    <d v="1899-12-30T16:30:00"/>
    <x v="12"/>
    <x v="64"/>
    <s v=":06 LAE :10 CSA that was not assigned to gate tried to remove an infant//the whole party was unchecked but some pax already boarded"/>
    <x v="3"/>
    <d v="1899-12-30T00:05:00"/>
  </r>
  <r>
    <d v="2024-08-18T00:00:00"/>
    <n v="846"/>
    <n v="1815"/>
    <x v="21"/>
    <d v="1899-12-30T16:20:00"/>
    <d v="1899-12-30T16:47:00"/>
    <x v="8"/>
    <x v="55"/>
    <s v=":09 LAE :18 GPU would not retract//MAC MX fixed issue"/>
    <x v="3"/>
    <d v="1899-12-30T00:09:00"/>
  </r>
  <r>
    <d v="2024-08-18T00:00:00"/>
    <n v="816"/>
    <n v="219"/>
    <x v="27"/>
    <d v="1899-12-30T15:34:00"/>
    <d v="1899-12-30T15:44:00"/>
    <x v="12"/>
    <x v="65"/>
    <s v="MX inspecting bird strike"/>
    <x v="3"/>
    <d v="1899-12-30T00:10:00"/>
  </r>
  <r>
    <d v="2024-08-19T00:00:00"/>
    <n v="805"/>
    <n v="567"/>
    <x v="0"/>
    <d v="1899-12-30T06:54:00"/>
    <d v="1899-12-30T07:14:00"/>
    <x v="6"/>
    <x v="37"/>
    <s v=":06 Late 4th FA. :14 Verifying PLR numbers"/>
    <x v="2"/>
    <d v="1899-12-30T00:07:00"/>
  </r>
  <r>
    <d v="2024-08-19T00:00:00"/>
    <n v="805"/>
    <n v="567"/>
    <x v="0"/>
    <d v="1899-12-30T06:54:00"/>
    <d v="1899-12-30T07:14:00"/>
    <x v="58"/>
    <x v="66"/>
    <s v=":06 Late 4th FA. :14 Verifying PLR numbers"/>
    <x v="2"/>
    <d v="1899-12-30T00:03:00"/>
  </r>
  <r>
    <d v="2024-08-19T00:00:00"/>
    <n v="832"/>
    <n v="251"/>
    <x v="52"/>
    <d v="1899-12-30T07:07:00"/>
    <d v="1899-12-30T07:08:00"/>
    <x v="3"/>
    <x v="8"/>
    <s v="L1 door closed @ 0705. Late brake release"/>
    <x v="2"/>
    <d v="1899-12-30T00:01:00"/>
  </r>
  <r>
    <d v="2024-08-19T00:00:00"/>
    <n v="822"/>
    <n v="917"/>
    <x v="63"/>
    <d v="1899-12-30T07:14:00"/>
    <d v="1899-12-30T08:28:00"/>
    <x v="16"/>
    <x v="1"/>
    <s v="Gate return for CA/FO recall light"/>
    <x v="2"/>
    <d v="1899-12-30T01:14:00"/>
  </r>
  <r>
    <d v="2024-08-19T00:00:00"/>
    <n v="856"/>
    <n v="341"/>
    <x v="3"/>
    <d v="1899-12-30T07:40:00"/>
    <d v="1899-12-30T08:05:00"/>
    <x v="55"/>
    <x v="12"/>
    <s v="Gate return for unruly pax"/>
    <x v="2"/>
    <d v="1899-12-30T00:25:00"/>
  </r>
  <r>
    <d v="2024-08-19T00:00:00"/>
    <n v="827"/>
    <n v="1775"/>
    <x v="33"/>
    <d v="1899-12-30T07:54:00"/>
    <d v="1899-12-30T08:03:00"/>
    <x v="2"/>
    <x v="17"/>
    <s v="Gate change due to verifying PLR numbers on 567 JFK"/>
    <x v="2"/>
    <d v="1899-12-30T00:09:00"/>
  </r>
  <r>
    <d v="2024-08-19T00:00:00"/>
    <n v="848"/>
    <n v="101"/>
    <x v="24"/>
    <d v="1899-12-30T08:07:00"/>
    <d v="1899-12-30T08:09:00"/>
    <x v="49"/>
    <x v="17"/>
    <s v="Gate change due to verifying PLR numbers on 567 JFK"/>
    <x v="2"/>
    <d v="1899-12-30T00:02:00"/>
  </r>
  <r>
    <d v="2024-08-19T00:00:00"/>
    <n v="831"/>
    <n v="1947"/>
    <x v="37"/>
    <d v="1899-12-30T08:54:00"/>
    <d v="1899-12-30T08:58:00"/>
    <x v="14"/>
    <x v="24"/>
    <s v="MX called for lav smoke detector. MX advised to be FA user error"/>
    <x v="2"/>
    <d v="1899-12-30T00:04:00"/>
  </r>
  <r>
    <d v="2024-08-19T00:00:00"/>
    <n v="841"/>
    <n v="1821"/>
    <x v="8"/>
    <d v="1899-12-30T08:47:00"/>
    <d v="1899-12-30T08:51:00"/>
    <x v="14"/>
    <x v="39"/>
    <s v="Late drag up due to unruly pax on 341 MCO gate return"/>
    <x v="2"/>
    <d v="1899-12-30T00:04:00"/>
  </r>
  <r>
    <d v="2024-08-19T00:00:00"/>
    <n v="832"/>
    <n v="407"/>
    <x v="13"/>
    <d v="1899-12-30T14:27:00"/>
    <d v="1899-12-30T14:50:00"/>
    <x v="19"/>
    <x v="54"/>
    <s v=":11 LAE :12 secondary unboarded pax to print bag tag and never re-boarded pax//100% boarded @ 14:48"/>
    <x v="3"/>
    <d v="1899-12-30T00:06:00"/>
  </r>
  <r>
    <d v="2024-08-19T00:00:00"/>
    <n v="805"/>
    <n v="395"/>
    <x v="16"/>
    <d v="1899-12-30T14:40:00"/>
    <d v="1899-12-30T15:22:00"/>
    <x v="72"/>
    <x v="1"/>
    <s v="Adiru issue"/>
    <x v="3"/>
    <d v="1899-12-30T00:42:00"/>
  </r>
  <r>
    <d v="2024-08-19T00:00:00"/>
    <n v="827"/>
    <n v="295"/>
    <x v="41"/>
    <d v="1899-12-30T15:14:00"/>
    <d v="1899-12-30T15:22:00"/>
    <x v="9"/>
    <x v="37"/>
    <s v="Pax checked in @ kiosk//boarded with a PETC (that was not on resv) and was in emerg exit//charged pax for PETC and changed his seat"/>
    <x v="3"/>
    <d v="1899-12-30T00:08:00"/>
  </r>
  <r>
    <d v="2024-08-19T00:00:00"/>
    <n v="846"/>
    <n v="1879"/>
    <x v="55"/>
    <d v="1899-12-30T15:34:00"/>
    <d v="1899-12-30T15:51:00"/>
    <x v="40"/>
    <x v="10"/>
    <s v=":12 LAE :05 6 WCHR + 1 Aisle chair"/>
    <x v="3"/>
    <d v="1899-12-30T00:02:30"/>
  </r>
  <r>
    <d v="2024-08-19T00:00:00"/>
    <n v="815"/>
    <n v="259"/>
    <x v="43"/>
    <d v="1899-12-30T15:40:00"/>
    <d v="1899-12-30T15:51:00"/>
    <x v="29"/>
    <x v="8"/>
    <s v="CA req to board late pax @ 5 min to departure"/>
    <x v="3"/>
    <d v="1899-12-30T00:11:00"/>
  </r>
  <r>
    <d v="2024-08-19T00:00:00"/>
    <n v="813"/>
    <n v="107"/>
    <x v="24"/>
    <d v="1899-12-30T16:14:00"/>
    <d v="1899-12-30T17:05:00"/>
    <x v="83"/>
    <x v="67"/>
    <s v="R2G AFT door light//MX inspected//No fault found"/>
    <x v="3"/>
    <d v="1899-12-30T00:51:00"/>
  </r>
  <r>
    <d v="2024-08-20T00:00:00"/>
    <n v="834"/>
    <n v="395"/>
    <x v="16"/>
    <d v="1899-12-30T14:30:00"/>
    <d v="1899-12-30T14:37:00"/>
    <x v="67"/>
    <x v="1"/>
    <s v="MX hold board 1345-1357"/>
    <x v="0"/>
    <d v="1899-12-30T00:07:00"/>
  </r>
  <r>
    <d v="2024-08-21T00:00:00"/>
    <n v="850"/>
    <n v="407"/>
    <x v="13"/>
    <d v="1899-12-30T14:20:00"/>
    <d v="1899-12-30T14:42:00"/>
    <x v="24"/>
    <x v="1"/>
    <s v="RTG for computer issues"/>
    <x v="1"/>
    <d v="1899-12-30T00:22:00"/>
  </r>
  <r>
    <d v="2024-08-21T00:00:00"/>
    <n v="835"/>
    <n v="425"/>
    <x v="17"/>
    <d v="1899-12-30T14:54:00"/>
    <d v="1899-12-30T14:56:00"/>
    <x v="49"/>
    <x v="1"/>
    <s v="Late logbook/MX called off @1455"/>
    <x v="1"/>
    <d v="1899-12-30T00:02:00"/>
  </r>
  <r>
    <d v="2024-08-21T00:00:00"/>
    <n v="852"/>
    <n v="943"/>
    <x v="62"/>
    <d v="1899-12-30T15:14:00"/>
    <d v="1899-12-30T15:23:00"/>
    <x v="3"/>
    <x v="8"/>
    <s v=":8 LAE :1 Paperwork back from CA @1520/Late brake release"/>
    <x v="1"/>
    <d v="1899-12-30T00:00:30"/>
  </r>
  <r>
    <d v="2024-08-22T00:00:00"/>
    <n v="844"/>
    <n v="341"/>
    <x v="3"/>
    <d v="1899-12-30T07:20:00"/>
    <d v="1899-12-30T07:35:00"/>
    <x v="4"/>
    <x v="1"/>
    <s v="Fuel boost pump MEL, more fuel needed"/>
    <x v="0"/>
    <d v="1899-12-30T00:15:00"/>
  </r>
  <r>
    <d v="2024-08-22T00:00:00"/>
    <n v="837"/>
    <n v="1917"/>
    <x v="4"/>
    <d v="1899-12-30T07:40:00"/>
    <d v="1899-12-30T07:42:00"/>
    <x v="49"/>
    <x v="8"/>
    <s v="CA left A/C to find missing item for PAX"/>
    <x v="0"/>
    <d v="1899-12-30T00:02:00"/>
  </r>
  <r>
    <d v="2024-08-22T00:00:00"/>
    <n v="852"/>
    <n v="909"/>
    <x v="6"/>
    <d v="1899-12-30T08:20:00"/>
    <d v="1899-12-30T08:26:00"/>
    <x v="58"/>
    <x v="5"/>
    <s v="H5 open @ 0716L, arrived to gate at 0746L"/>
    <x v="0"/>
    <d v="1899-12-30T00:06:00"/>
  </r>
  <r>
    <d v="2024-08-22T00:00:00"/>
    <n v="840"/>
    <n v="1123"/>
    <x v="5"/>
    <d v="1899-12-30T08:34:00"/>
    <d v="1899-12-30T08:40:00"/>
    <x v="58"/>
    <x v="1"/>
    <s v="MX hold for revision to MEL, DDG"/>
    <x v="0"/>
    <d v="1899-12-30T00:06:00"/>
  </r>
  <r>
    <d v="2024-08-22T00:00:00"/>
    <n v="804"/>
    <n v="103"/>
    <x v="24"/>
    <d v="1899-12-30T08:47:00"/>
    <d v="1899-12-30T08:53:00"/>
    <x v="58"/>
    <x v="1"/>
    <s v="MX applying MEL "/>
    <x v="0"/>
    <d v="1899-12-30T00:06:00"/>
  </r>
  <r>
    <d v="2024-08-22T00:00:00"/>
    <n v="848"/>
    <n v="501"/>
    <x v="7"/>
    <d v="1899-12-30T13:54:00"/>
    <d v="1899-12-30T14:00:00"/>
    <x v="58"/>
    <x v="1"/>
    <s v="MX on board replacing caution mask"/>
    <x v="1"/>
    <d v="1899-12-30T00:06:00"/>
  </r>
  <r>
    <d v="2024-08-22T00:00:00"/>
    <n v="840"/>
    <n v="1813"/>
    <x v="64"/>
    <d v="1899-12-30T14:27:00"/>
    <d v="1899-12-30T15:36:00"/>
    <x v="52"/>
    <x v="7"/>
    <s v="850 AOS bird strike SWAP 850-840"/>
    <x v="1"/>
    <d v="1899-12-30T01:09:00"/>
  </r>
  <r>
    <d v="2024-08-22T00:00:00"/>
    <n v="846"/>
    <n v="633"/>
    <x v="42"/>
    <d v="1899-12-30T14:40:00"/>
    <d v="1899-12-30T14:49:00"/>
    <x v="2"/>
    <x v="7"/>
    <s v="SWAP FROM 829"/>
    <x v="1"/>
    <d v="1899-12-30T00:09:00"/>
  </r>
  <r>
    <d v="2024-08-22T00:00:00"/>
    <n v="843"/>
    <n v="605"/>
    <x v="14"/>
    <d v="1899-12-30T14:47:00"/>
    <d v="1899-12-30T14:54:00"/>
    <x v="67"/>
    <x v="1"/>
    <s v="MX held boarding @1405-1423"/>
    <x v="1"/>
    <d v="1899-12-30T00:07:00"/>
  </r>
  <r>
    <d v="2024-08-22T00:00:00"/>
    <n v="845"/>
    <n v="395"/>
    <x v="16"/>
    <d v="1899-12-30T15:14:00"/>
    <d v="1899-12-30T16:14:00"/>
    <x v="38"/>
    <x v="7"/>
    <s v="SWAP FROM 840 DUE TO BIRD STRIKE ON 850"/>
    <x v="1"/>
    <d v="1899-12-30T01:00:00"/>
  </r>
  <r>
    <d v="2024-08-22T00:00:00"/>
    <n v="827"/>
    <n v="285"/>
    <x v="15"/>
    <d v="1899-12-30T15:34:00"/>
    <d v="1899-12-30T15:37:00"/>
    <x v="20"/>
    <x v="24"/>
    <s v="FA still securing cabin @ STD"/>
    <x v="1"/>
    <d v="1899-12-30T00:03:00"/>
  </r>
  <r>
    <d v="2024-08-22T00:00:00"/>
    <n v="852"/>
    <n v="1273"/>
    <x v="20"/>
    <d v="1899-12-30T16:00:00"/>
    <d v="1899-12-30T16:28:00"/>
    <x v="8"/>
    <x v="8"/>
    <s v=":10 LAE :18 CA req to hold boarding for search coming from ILM/910"/>
    <x v="1"/>
    <d v="1899-12-30T00:09:00"/>
  </r>
  <r>
    <d v="2024-08-22T00:00:00"/>
    <n v="835"/>
    <n v="499"/>
    <x v="18"/>
    <d v="1899-12-30T15:40:00"/>
    <d v="1899-12-30T15:46:00"/>
    <x v="40"/>
    <x v="24"/>
    <s v=":1 LAE :5 PPOC not fitting in OH/OSM resolved @1544/Poor cabin management "/>
    <x v="1"/>
    <d v="1899-12-30T00:02:30"/>
  </r>
  <r>
    <d v="2024-08-22T00:00:00"/>
    <n v="849"/>
    <n v="107"/>
    <x v="24"/>
    <d v="1899-12-30T16:14:00"/>
    <d v="1899-12-30T16:15:00"/>
    <x v="3"/>
    <x v="8"/>
    <s v="LATE BREAK RELEASE "/>
    <x v="1"/>
    <d v="1899-12-30T00:01:00"/>
  </r>
  <r>
    <d v="2024-08-22T00:00:00"/>
    <n v="844"/>
    <n v="1913"/>
    <x v="25"/>
    <d v="1899-12-30T16:07:00"/>
    <d v="1899-12-30T16:55:00"/>
    <x v="9"/>
    <x v="24"/>
    <s v=":40 LAE :8 Cleaned completed @1620/FA took adtl time conducting safety checks/Slow cabin management"/>
    <x v="1"/>
    <d v="1899-12-30T00:04:00"/>
  </r>
  <r>
    <d v="2024-08-22T00:00:00"/>
    <n v="822"/>
    <n v="1815"/>
    <x v="21"/>
    <d v="1899-12-30T16:34:00"/>
    <d v="1899-12-30T17:06:00"/>
    <x v="79"/>
    <x v="6"/>
    <s v="Req catering @1615/Commissary driver coming from warehouse/On @1655/Late catering "/>
    <x v="1"/>
    <d v="1899-12-30T00:32:00"/>
  </r>
  <r>
    <d v="2024-08-22T00:00:00"/>
    <n v="814"/>
    <n v="1701"/>
    <x v="19"/>
    <d v="1899-12-30T15:47:00"/>
    <d v="1899-12-30T16:03:00"/>
    <x v="3"/>
    <x v="52"/>
    <s v="15: LAE :1 PAX in LAV"/>
    <x v="1"/>
    <d v="1899-12-30T00:00:30"/>
  </r>
  <r>
    <d v="2024-08-22T00:00:00"/>
    <n v="813"/>
    <n v="261"/>
    <x v="43"/>
    <d v="1899-12-30T18:10:00"/>
    <d v="1899-12-30T19:35:00"/>
    <x v="84"/>
    <x v="23"/>
    <s v="FO fatigue/Replacement "/>
    <x v="1"/>
    <d v="1899-12-30T01:25:00"/>
  </r>
  <r>
    <d v="2024-08-23T00:00:00"/>
    <n v="837"/>
    <n v="341"/>
    <x v="3"/>
    <d v="1899-12-30T07:14:00"/>
    <d v="1899-12-30T07:33:00"/>
    <x v="30"/>
    <x v="5"/>
    <s v="MX Tug broke down had to get taxi crew"/>
    <x v="0"/>
    <d v="1899-12-30T00:19:00"/>
  </r>
  <r>
    <d v="2024-08-23T00:00:00"/>
    <n v="833"/>
    <n v="489"/>
    <x v="32"/>
    <d v="1899-12-30T07:47:00"/>
    <d v="1899-12-30T07:54:00"/>
    <x v="67"/>
    <x v="5"/>
    <s v="MX Tug broke down, same move crew as 341MCO"/>
    <x v="0"/>
    <d v="1899-12-30T00:07:00"/>
  </r>
  <r>
    <d v="2024-08-23T00:00:00"/>
    <n v="828"/>
    <n v="367"/>
    <x v="35"/>
    <d v="1899-12-30T08:14:00"/>
    <d v="1899-12-30T08:30:00"/>
    <x v="60"/>
    <x v="68"/>
    <s v="EDCT"/>
    <x v="0"/>
    <d v="1899-12-30T00:16:00"/>
  </r>
  <r>
    <d v="2024-08-23T00:00:00"/>
    <n v="805"/>
    <n v="1937"/>
    <x v="61"/>
    <d v="1899-12-30T09:07:00"/>
    <d v="1899-12-30T09:20:00"/>
    <x v="35"/>
    <x v="5"/>
    <s v="MX Late positioning, same team moving H8/H9"/>
    <x v="0"/>
    <d v="1899-12-30T00:13:00"/>
  </r>
  <r>
    <d v="2024-08-23T00:00:00"/>
    <n v="822"/>
    <n v="209"/>
    <x v="39"/>
    <d v="1899-12-30T14:27:00"/>
    <d v="1899-12-30T14:54:00"/>
    <x v="40"/>
    <x v="55"/>
    <s v=":22 LAE :05 boarding scanner monitor down//moved to different scanner//MAC IT # INC015835"/>
    <x v="3"/>
    <d v="1899-12-30T00:02:30"/>
  </r>
  <r>
    <d v="2024-08-23T00:00:00"/>
    <n v="845"/>
    <n v="425"/>
    <x v="17"/>
    <d v="1899-12-30T15:00:00"/>
    <d v="1899-12-30T15:08:00"/>
    <x v="9"/>
    <x v="1"/>
    <s v=":08 No APU bleed :17 2 pax req to deplane after JB was pulled"/>
    <x v="3"/>
    <d v="1899-12-30T00:08:00"/>
  </r>
  <r>
    <d v="2024-08-23T00:00:00"/>
    <n v="820"/>
    <n v="285"/>
    <x v="15"/>
    <d v="1899-12-30T14:54:00"/>
    <d v="1899-12-30T14:58:00"/>
    <x v="14"/>
    <x v="16"/>
    <s v="securing bins//Waiting for push back driver//arrived after STD"/>
    <x v="3"/>
    <d v="1899-12-30T00:04:00"/>
  </r>
  <r>
    <d v="2024-08-23T00:00:00"/>
    <n v="833"/>
    <n v="1491"/>
    <x v="54"/>
    <d v="1899-12-30T15:14:00"/>
    <d v="1899-12-30T15:21:00"/>
    <x v="67"/>
    <x v="1"/>
    <s v="MX held boarding until 14:51"/>
    <x v="3"/>
    <d v="1899-12-30T00:07:00"/>
  </r>
  <r>
    <d v="2024-08-23T00:00:00"/>
    <n v="815"/>
    <n v="655"/>
    <x v="22"/>
    <d v="1899-12-30T15:27:00"/>
    <d v="1899-12-30T15:30:00"/>
    <x v="20"/>
    <x v="10"/>
    <s v="unexpected Aisle chair took additional time//pax checked online"/>
    <x v="3"/>
    <d v="1899-12-30T00:03:00"/>
  </r>
  <r>
    <d v="2024-08-23T00:00:00"/>
    <n v="828"/>
    <n v="1925"/>
    <x v="40"/>
    <d v="1899-12-30T16:00:00"/>
    <d v="1899-12-30T16:35:00"/>
    <x v="85"/>
    <x v="1"/>
    <s v="MX held boarding for seat cushion replacement"/>
    <x v="3"/>
    <d v="1899-12-30T00:35:00"/>
  </r>
  <r>
    <d v="2024-08-23T00:00:00"/>
    <n v="809"/>
    <n v="558"/>
    <x v="34"/>
    <d v="1899-12-30T16:07:00"/>
    <d v="1899-12-30T16:27:00"/>
    <x v="10"/>
    <x v="1"/>
    <s v="MX held boarding for tire change"/>
    <x v="3"/>
    <d v="1899-12-30T00:20:00"/>
  </r>
  <r>
    <d v="2024-08-24T00:00:00"/>
    <n v="830"/>
    <n v="285"/>
    <x v="15"/>
    <d v="1899-12-30T14:40:00"/>
    <d v="1899-12-30T15:43:00"/>
    <x v="20"/>
    <x v="10"/>
    <s v="1:00 LAE//Delayed until 15:40 :03 5 WCHR + 1 aisle chair "/>
    <x v="3"/>
    <d v="1899-12-30T00:01:30"/>
  </r>
  <r>
    <d v="2024-08-24T00:00:00"/>
    <n v="833"/>
    <n v="407"/>
    <x v="13"/>
    <d v="1899-12-30T14:54:00"/>
    <d v="1899-12-30T15:00:00"/>
    <x v="58"/>
    <x v="26"/>
    <s v="3 connecting pax from 1676/PHL no bags"/>
    <x v="3"/>
    <d v="1899-12-30T00:06:00"/>
  </r>
  <r>
    <d v="2024-08-24T00:00:00"/>
    <n v="831"/>
    <n v="295"/>
    <x v="41"/>
    <d v="1899-12-30T15:00:00"/>
    <d v="1899-12-30T15:30:00"/>
    <x v="43"/>
    <x v="1"/>
    <s v="MX performing engine run//waiting for logbook"/>
    <x v="3"/>
    <d v="1899-12-30T00:30:00"/>
  </r>
  <r>
    <d v="2024-08-24T00:00:00"/>
    <n v="841"/>
    <n v="1675"/>
    <x v="33"/>
    <d v="1899-12-30T17:00:00"/>
    <d v="1899-12-30T18:22:00"/>
    <x v="86"/>
    <x v="7"/>
    <s v="AC856 AOS//tail swap "/>
    <x v="3"/>
    <d v="1899-12-30T01:22:00"/>
  </r>
  <r>
    <d v="2024-08-25T00:00:00"/>
    <n v="831"/>
    <n v="427"/>
    <x v="17"/>
    <d v="1899-12-30T07:07:00"/>
    <d v="1899-12-30T07:12:00"/>
    <x v="40"/>
    <x v="23"/>
    <s v="FO SICK CALL"/>
    <x v="1"/>
    <d v="1899-12-30T00:05:00"/>
  </r>
  <r>
    <d v="2024-08-25T00:00:00"/>
    <n v="843"/>
    <n v="909"/>
    <x v="6"/>
    <d v="1899-12-30T10:07:00"/>
    <d v="1899-12-30T10:45:00"/>
    <x v="57"/>
    <x v="7"/>
    <s v="846 AOS/Swap to 843"/>
    <x v="1"/>
    <d v="1899-12-30T00:38:00"/>
  </r>
  <r>
    <d v="2024-08-25T00:00:00"/>
    <n v="837"/>
    <n v="215"/>
    <x v="58"/>
    <d v="1899-12-30T13:13:00"/>
    <d v="1899-12-30T13:17:00"/>
    <x v="14"/>
    <x v="63"/>
    <s v="Late fuelers"/>
    <x v="3"/>
    <d v="1899-12-30T00:04:00"/>
  </r>
  <r>
    <d v="2024-08-25T00:00:00"/>
    <n v="814"/>
    <n v="295"/>
    <x v="41"/>
    <d v="1899-12-30T13:54:00"/>
    <d v="1899-12-30T15:11:00"/>
    <x v="67"/>
    <x v="63"/>
    <s v="1:10 LAE//search and clean :07 Late fuelers"/>
    <x v="3"/>
    <d v="1899-12-30T00:03:30"/>
  </r>
  <r>
    <d v="2024-08-25T00:00:00"/>
    <n v="830"/>
    <n v="1037"/>
    <x v="48"/>
    <d v="1899-12-30T14:34:00"/>
    <d v="1899-12-30T15:06:00"/>
    <x v="79"/>
    <x v="51"/>
    <s v="crew inbound from 1918/YYZ"/>
    <x v="3"/>
    <d v="1899-12-30T00:32:00"/>
  </r>
  <r>
    <d v="2024-08-25T00:00:00"/>
    <n v="805"/>
    <n v="285"/>
    <x v="15"/>
    <d v="1899-12-30T15:20:00"/>
    <d v="1899-12-30T15:59:00"/>
    <x v="12"/>
    <x v="60"/>
    <s v=":29 LAE :10 JB too hot to line up//causing late boarding and gate checks"/>
    <x v="3"/>
    <d v="1899-12-30T00:05:00"/>
  </r>
  <r>
    <d v="2024-08-25T00:00:00"/>
    <n v="840"/>
    <n v="425"/>
    <x v="17"/>
    <d v="1899-12-30T15:27:00"/>
    <d v="1899-12-30T16:16:00"/>
    <x v="72"/>
    <x v="69"/>
    <s v=":42 gate open 14:47//blocked @ 15:24 :07 Slow boarding procedures 15:34-16:01"/>
    <x v="3"/>
    <d v="1899-12-30T00:21:00"/>
  </r>
  <r>
    <d v="2024-08-25T00:00:00"/>
    <n v="840"/>
    <n v="425"/>
    <x v="17"/>
    <d v="1899-12-30T15:27:00"/>
    <d v="1899-12-30T16:16:00"/>
    <x v="67"/>
    <x v="54"/>
    <s v=":42 gate open 14:47//blocked @ 15:24 :07 Slow boarding procedures 15:34-16:01"/>
    <x v="3"/>
    <d v="1899-12-30T00:03:30"/>
  </r>
  <r>
    <d v="2024-08-25T00:00:00"/>
    <n v="852"/>
    <n v="499"/>
    <x v="18"/>
    <d v="1899-12-30T15:34:00"/>
    <d v="1899-12-30T16:31:00"/>
    <x v="30"/>
    <x v="1"/>
    <s v=":38 LAE :19 MX onboard 16:11-16:24"/>
    <x v="3"/>
    <d v="1899-12-30T00:09:30"/>
  </r>
  <r>
    <d v="2024-08-25T00:00:00"/>
    <n v="847"/>
    <n v="1701"/>
    <x v="19"/>
    <d v="1899-12-30T15:47:00"/>
    <d v="1899-12-30T16:34:00"/>
    <x v="58"/>
    <x v="60"/>
    <s v=":41 LAE :06 Prospect left IPAD in the back of a pax WCHR that was loaded//notified at STD//removed IPAD from WCHR in bin"/>
    <x v="3"/>
    <d v="1899-12-30T00:03:00"/>
  </r>
  <r>
    <d v="2024-08-25T00:00:00"/>
    <n v="835"/>
    <n v="1913"/>
    <x v="25"/>
    <d v="1899-12-30T16:00:00"/>
    <d v="1899-12-30T16:24:00"/>
    <x v="2"/>
    <x v="12"/>
    <s v=":15 LAE :09 JB too hot to line up//causing late boarding//late gate checks"/>
    <x v="3"/>
    <d v="1899-12-30T00:04:30"/>
  </r>
  <r>
    <d v="2024-08-25T00:00:00"/>
    <n v="813"/>
    <n v="1815"/>
    <x v="21"/>
    <d v="1899-12-30T16:20:00"/>
    <d v="1899-12-30T17:12:00"/>
    <x v="3"/>
    <x v="37"/>
    <s v=":51 LAE :01 Last pax off 16:40//boarding began 16:53"/>
    <x v="3"/>
    <d v="1899-12-30T00:00:30"/>
  </r>
  <r>
    <d v="2024-08-25T00:00:00"/>
    <n v="843"/>
    <n v="659"/>
    <x v="22"/>
    <d v="1899-12-30T16:27:00"/>
    <d v="1899-12-30T18:06:00"/>
    <x v="6"/>
    <x v="1"/>
    <s v="1:25 LAE :14 MX held boarding and loading to change a tire"/>
    <x v="3"/>
    <d v="1899-12-30T00:07:00"/>
  </r>
  <r>
    <d v="2024-08-25T00:00:00"/>
    <n v="831"/>
    <n v="261"/>
    <x v="43"/>
    <d v="1899-12-30T16:40:00"/>
    <d v="1899-12-30T16:50:00"/>
    <x v="12"/>
    <x v="51"/>
    <s v="Crew inbound from 668/IAD//crew arrived 16:10"/>
    <x v="3"/>
    <d v="1899-12-30T00:10:00"/>
  </r>
  <r>
    <d v="2024-08-25T00:00:00"/>
    <n v="832"/>
    <n v="397"/>
    <x v="16"/>
    <d v="1899-12-30T20:50:00"/>
    <d v="1899-12-30T20:51:00"/>
    <x v="3"/>
    <x v="24"/>
    <s v="FA req to gate check bags due to overhead bin space exceeded//52 OHBG and 9 SAOH//cabin management"/>
    <x v="3"/>
    <d v="1899-12-30T00:01:00"/>
  </r>
  <r>
    <d v="2024-08-25T00:00:00"/>
    <n v="835"/>
    <n v="429"/>
    <x v="17"/>
    <d v="1899-12-30T20:59:00"/>
    <d v="1899-12-30T21:08:00"/>
    <x v="2"/>
    <x v="24"/>
    <s v="Last pax scanned 20:44//cabin secured 21:04//slow cabin management"/>
    <x v="3"/>
    <d v="1899-12-30T00:09:00"/>
  </r>
  <r>
    <d v="2024-08-26T00:00:00"/>
    <n v="850"/>
    <n v="367"/>
    <x v="35"/>
    <d v="1899-12-30T08:07:00"/>
    <d v="1899-12-30T08:20:00"/>
    <x v="35"/>
    <x v="17"/>
    <s v="Late to gate from prev flight (EWR/233)"/>
    <x v="1"/>
    <d v="1899-12-30T00:13:00"/>
  </r>
  <r>
    <d v="2024-08-26T00:00:00"/>
    <n v="842"/>
    <n v="1419"/>
    <x v="36"/>
    <d v="1899-12-30T08:34:00"/>
    <d v="1899-12-30T08:40:00"/>
    <x v="58"/>
    <x v="2"/>
    <s v="Metering 17/35"/>
    <x v="1"/>
    <d v="1899-12-30T00:06:00"/>
  </r>
  <r>
    <d v="2024-08-26T00:00:00"/>
    <n v="851"/>
    <n v="501"/>
    <x v="7"/>
    <d v="1899-12-30T14:47:00"/>
    <d v="1899-12-30T15:20:00"/>
    <x v="12"/>
    <x v="50"/>
    <s v=":23 LAE :10 SVAN BIO caused tail swap"/>
    <x v="3"/>
    <d v="1899-12-30T00:05:00"/>
  </r>
  <r>
    <d v="2024-08-26T00:00:00"/>
    <n v="841"/>
    <n v="425"/>
    <x v="17"/>
    <d v="1899-12-30T14:54:00"/>
    <d v="1899-12-30T16:09:00"/>
    <x v="73"/>
    <x v="7"/>
    <s v="AC831 T/R fastners"/>
    <x v="3"/>
    <d v="1899-12-30T01:15:00"/>
  </r>
  <r>
    <d v="2024-08-26T00:00:00"/>
    <n v="852"/>
    <n v="395"/>
    <x v="16"/>
    <d v="1899-12-30T15:00:00"/>
    <d v="1899-12-30T15:36:00"/>
    <x v="87"/>
    <x v="37"/>
    <s v="CSA did not notate where FAM's were sitting and did not communicate info to CA or FA"/>
    <x v="3"/>
    <d v="1899-12-30T00:36:00"/>
  </r>
  <r>
    <d v="2024-08-26T00:00:00"/>
    <n v="829"/>
    <n v="295"/>
    <x v="41"/>
    <d v="1899-12-30T15:07:00"/>
    <d v="1899-12-30T15:34:00"/>
    <x v="81"/>
    <x v="12"/>
    <s v=":10 LAE :17 Pax pushed FA inflight//APD met AC//caused slow deplaning "/>
    <x v="3"/>
    <d v="1899-12-30T00:27:00"/>
  </r>
  <r>
    <d v="2024-08-26T00:00:00"/>
    <n v="815"/>
    <n v="107"/>
    <x v="24"/>
    <d v="1899-12-30T15:20:00"/>
    <d v="1899-12-30T16:00:00"/>
    <x v="54"/>
    <x v="8"/>
    <s v=":03 LAE :37 CA req MX open door and fill out ppwk for L1 ext handle"/>
    <x v="3"/>
    <d v="1899-12-30T00:18:30"/>
  </r>
  <r>
    <d v="2024-08-26T00:00:00"/>
    <n v="835"/>
    <n v="1879"/>
    <x v="55"/>
    <d v="1899-12-30T15:27:00"/>
    <d v="1899-12-30T16:45:00"/>
    <x v="88"/>
    <x v="37"/>
    <s v="Last pax off 16:07//boarding started 16:21"/>
    <x v="3"/>
    <d v="1899-12-30T01:18:00"/>
  </r>
  <r>
    <d v="2024-08-26T00:00:00"/>
    <n v="849"/>
    <n v="1925"/>
    <x v="40"/>
    <d v="1899-12-30T15:47:00"/>
    <d v="1899-12-30T21:07:00"/>
    <x v="89"/>
    <x v="23"/>
    <s v="crew tight on time// due to heat unfit to continue//R2G inop APU AC842 AOS//Delayed until 20:30 "/>
    <x v="3"/>
    <d v="1899-12-30T05:20:00"/>
  </r>
  <r>
    <d v="2024-08-26T00:00:00"/>
    <n v="804"/>
    <n v="659"/>
    <x v="22"/>
    <d v="1899-12-30T15:54:00"/>
    <d v="1899-12-30T16:39:00"/>
    <x v="90"/>
    <x v="69"/>
    <s v="Gate open 14:59//Blocked 15:55"/>
    <x v="3"/>
    <d v="1899-12-30T00:45:00"/>
  </r>
  <r>
    <d v="2024-08-27T00:00:00"/>
    <n v="815"/>
    <n v="657"/>
    <x v="22"/>
    <d v="1899-12-30T15:45:00"/>
    <d v="1899-12-30T16:41:00"/>
    <x v="91"/>
    <x v="23"/>
    <s v="Crew replacement"/>
    <x v="3"/>
    <d v="1899-12-30T00:56:00"/>
  </r>
  <r>
    <d v="2024-08-28T00:00:00"/>
    <n v="852"/>
    <n v="667"/>
    <x v="12"/>
    <d v="1899-12-30T07:00:00"/>
    <d v="1899-12-30T07:04:00"/>
    <x v="14"/>
    <x v="8"/>
    <s v="LATE CA"/>
    <x v="1"/>
    <d v="1899-12-30T00:04:00"/>
  </r>
  <r>
    <d v="2024-08-28T00:00:00"/>
    <n v="815"/>
    <n v="421"/>
    <x v="17"/>
    <d v="1899-12-30T08:00:00"/>
    <d v="1899-12-30T08:08:00"/>
    <x v="9"/>
    <x v="12"/>
    <s v="PAX OHB FEE/RESOLVED @0806"/>
    <x v="1"/>
    <d v="1899-12-30T00:08:00"/>
  </r>
  <r>
    <d v="2024-08-28T00:00:00"/>
    <n v="829"/>
    <n v="395"/>
    <x v="16"/>
    <d v="1899-12-30T14:40:00"/>
    <d v="1899-12-30T15:27:00"/>
    <x v="92"/>
    <x v="7"/>
    <s v="Aircraft rotation/Swap due to 805 AOS"/>
    <x v="1"/>
    <d v="1899-12-30T00:47:00"/>
  </r>
  <r>
    <d v="2024-08-28T00:00:00"/>
    <n v="843"/>
    <n v="425"/>
    <x v="17"/>
    <d v="1899-12-30T14:54:00"/>
    <d v="1899-12-30T14:59:00"/>
    <x v="40"/>
    <x v="70"/>
    <s v="Late PLR/Tagging bag @ STD"/>
    <x v="1"/>
    <d v="1899-12-30T00:05:00"/>
  </r>
  <r>
    <d v="2024-08-29T00:00:00"/>
    <n v="849"/>
    <n v="193"/>
    <x v="2"/>
    <d v="1899-12-30T07:20:00"/>
    <d v="1899-12-30T07:37:00"/>
    <x v="39"/>
    <x v="6"/>
    <s v="EGD kit expired. Waiting for catering to bring new kit"/>
    <x v="2"/>
    <d v="1899-12-30T00:17:00"/>
  </r>
  <r>
    <d v="2024-08-29T00:00:00"/>
    <n v="842"/>
    <n v="367"/>
    <x v="35"/>
    <d v="1899-12-30T08:07:00"/>
    <d v="1899-12-30T09:21:00"/>
    <x v="16"/>
    <x v="23"/>
    <s v="CA callout"/>
    <x v="2"/>
    <d v="1899-12-30T01:14:00"/>
  </r>
  <r>
    <d v="2024-08-29T00:00:00"/>
    <n v="838"/>
    <n v="505"/>
    <x v="7"/>
    <d v="1899-12-30T08:27:00"/>
    <d v="1899-12-30T09:06:00"/>
    <x v="25"/>
    <x v="6"/>
    <s v="Catering truck broke down. Transferring items from truck to truck"/>
    <x v="2"/>
    <d v="1899-12-30T00:39:00"/>
  </r>
  <r>
    <d v="2024-08-29T00:00:00"/>
    <n v="828"/>
    <n v="909"/>
    <x v="6"/>
    <d v="1899-12-30T08:34:00"/>
    <d v="1899-12-30T09:20:00"/>
    <x v="17"/>
    <x v="6"/>
    <s v="Catering truck broke down. Transferring items from truck to truck"/>
    <x v="2"/>
    <d v="1899-12-30T00:46:00"/>
  </r>
  <r>
    <d v="2024-08-29T00:00:00"/>
    <n v="832"/>
    <n v="1123"/>
    <x v="5"/>
    <d v="1899-12-30T08:40:00"/>
    <d v="1899-12-30T09:32:00"/>
    <x v="93"/>
    <x v="6"/>
    <s v="Catering truck broke down. Transferring items from truck to truck"/>
    <x v="2"/>
    <d v="1899-12-30T00:52:00"/>
  </r>
  <r>
    <d v="2024-08-29T00:00:00"/>
    <n v="847"/>
    <n v="103"/>
    <x v="24"/>
    <d v="1899-12-30T08:47:00"/>
    <d v="1899-12-30T08:57:00"/>
    <x v="12"/>
    <x v="17"/>
    <s v="Taxi crew delayed from previous move. Same crew moving both aircraft"/>
    <x v="2"/>
    <d v="1899-12-30T00:10:00"/>
  </r>
  <r>
    <d v="2024-08-29T00:00:00"/>
    <n v="830"/>
    <n v="1053"/>
    <x v="11"/>
    <d v="1899-12-30T08:54:00"/>
    <d v="1899-12-30T09:00:00"/>
    <x v="58"/>
    <x v="1"/>
    <s v="MX onboard from 0847-0858"/>
    <x v="2"/>
    <d v="1899-12-30T00:06:00"/>
  </r>
  <r>
    <d v="2024-08-29T00:00:00"/>
    <n v="837"/>
    <n v="1273"/>
    <x v="20"/>
    <d v="1899-12-30T14:20:00"/>
    <d v="1899-12-30T14:21:00"/>
    <x v="3"/>
    <x v="55"/>
    <s v="Ticket counter bag belt jammed @1310/Resolved @1441"/>
    <x v="1"/>
    <d v="1899-12-30T00:01:00"/>
  </r>
  <r>
    <d v="2024-08-29T00:00:00"/>
    <n v="822"/>
    <n v="407"/>
    <x v="13"/>
    <d v="1899-12-30T14:54:00"/>
    <d v="1899-12-30T14:59:00"/>
    <x v="40"/>
    <x v="55"/>
    <s v="Ticket counter bag belt jammed @1310/Resolved @1441"/>
    <x v="1"/>
    <d v="1899-12-30T00:05:00"/>
  </r>
  <r>
    <d v="2024-08-29T00:00:00"/>
    <n v="840"/>
    <n v="285"/>
    <x v="15"/>
    <d v="1899-12-30T15:00:00"/>
    <d v="1899-12-30T15:12:00"/>
    <x v="19"/>
    <x v="55"/>
    <s v="Ticket counter bag belt jammed @1310/Resolved @1441"/>
    <x v="1"/>
    <d v="1899-12-30T00:12:00"/>
  </r>
  <r>
    <d v="2024-08-29T00:00:00"/>
    <n v="836"/>
    <n v="499"/>
    <x v="18"/>
    <d v="1899-12-30T15:27:00"/>
    <d v="1899-12-30T15:33:00"/>
    <x v="58"/>
    <x v="55"/>
    <s v="Ticket counter bag belt jammed @1310/Resolved @1441"/>
    <x v="1"/>
    <d v="1899-12-30T00:06:00"/>
  </r>
  <r>
    <d v="2024-08-29T00:00:00"/>
    <n v="856"/>
    <n v="295"/>
    <x v="41"/>
    <d v="1899-12-30T15:14:00"/>
    <d v="1899-12-30T17:47:00"/>
    <x v="54"/>
    <x v="1"/>
    <s v=":10 LAE :37 MX on board for FO seat :1:46 Ramp closure"/>
    <x v="1"/>
    <d v="1899-12-30T00:12:20"/>
  </r>
  <r>
    <d v="2024-08-29T00:00:00"/>
    <n v="848"/>
    <n v="105"/>
    <x v="24"/>
    <d v="1899-12-30T16:27:00"/>
    <d v="1899-12-30T19:45:00"/>
    <x v="79"/>
    <x v="7"/>
    <s v=":46 Ramp closure into MSP :2:32 RTG for FO window wiper/Swap from 841 "/>
    <x v="1"/>
    <d v="1899-12-30T00:16:00"/>
  </r>
  <r>
    <d v="2024-08-29T00:00:00"/>
    <n v="847"/>
    <n v="261"/>
    <x v="43"/>
    <d v="1899-12-30T17:30:00"/>
    <d v="1899-12-30T19:06:00"/>
    <x v="83"/>
    <x v="23"/>
    <s v=":45 LAE :51 CA sick call "/>
    <x v="1"/>
    <d v="1899-12-30T00:25:30"/>
  </r>
  <r>
    <d v="2024-08-30T00:00:00"/>
    <n v="822"/>
    <n v="383"/>
    <x v="29"/>
    <d v="1899-12-30T06:00:00"/>
    <d v="1899-12-30T06:06:00"/>
    <x v="58"/>
    <x v="1"/>
    <s v="Waiting on MX logbook"/>
    <x v="2"/>
    <d v="1899-12-30T00:06:00"/>
  </r>
  <r>
    <d v="2024-08-30T00:00:00"/>
    <n v="837"/>
    <n v="567"/>
    <x v="0"/>
    <d v="1899-12-30T06:54:00"/>
    <d v="1899-12-30T07:22:00"/>
    <x v="77"/>
    <x v="7"/>
    <s v="Swap from 846 to 837"/>
    <x v="2"/>
    <d v="1899-12-30T00:28:00"/>
  </r>
  <r>
    <d v="2024-08-30T00:00:00"/>
    <n v="847"/>
    <n v="233"/>
    <x v="51"/>
    <d v="1899-12-30T07:00:00"/>
    <d v="1899-12-30T07:10:00"/>
    <x v="12"/>
    <x v="71"/>
    <s v="OHBG tagged at departure time"/>
    <x v="2"/>
    <d v="1899-12-30T00:10:00"/>
  </r>
  <r>
    <d v="2024-08-30T00:00:00"/>
    <n v="840"/>
    <n v="195"/>
    <x v="2"/>
    <d v="1899-12-30T07:47:00"/>
    <d v="1899-12-30T07:59:00"/>
    <x v="19"/>
    <x v="6"/>
    <s v="trash cart / catering"/>
    <x v="2"/>
    <d v="1899-12-30T00:12:00"/>
  </r>
  <r>
    <d v="2024-08-30T00:00:00"/>
    <n v="838"/>
    <n v="1627"/>
    <x v="65"/>
    <d v="1899-12-30T08:07:00"/>
    <d v="1899-12-30T08:49:00"/>
    <x v="72"/>
    <x v="23"/>
    <s v="ca callout"/>
    <x v="2"/>
    <d v="1899-12-30T00:42:00"/>
  </r>
  <r>
    <d v="2024-08-30T00:00:00"/>
    <n v="813"/>
    <n v="281"/>
    <x v="15"/>
    <d v="1899-12-30T08:00:00"/>
    <d v="1899-12-30T08:01:00"/>
    <x v="3"/>
    <x v="17"/>
    <s v="Delayed from flt 233. gate open @ 0710 A/C blocked at 0722"/>
    <x v="2"/>
    <d v="1899-12-30T00:01:00"/>
  </r>
  <r>
    <d v="2024-08-30T00:00:00"/>
    <n v="835"/>
    <n v="1775"/>
    <x v="33"/>
    <d v="1899-12-30T07:54:00"/>
    <d v="1899-12-30T08:16:00"/>
    <x v="24"/>
    <x v="5"/>
    <s v="Sourcing taxi crew for aircraft. Gate open @ 0703 A/C blocked at 07:37"/>
    <x v="2"/>
    <d v="1899-12-30T00:22:00"/>
  </r>
  <r>
    <d v="2024-08-30T00:00:00"/>
    <n v="828"/>
    <n v="1617"/>
    <x v="26"/>
    <d v="1899-12-30T10:25:00"/>
    <d v="1899-12-30T10:43:00"/>
    <x v="8"/>
    <x v="1"/>
    <s v="MX engine run"/>
    <x v="2"/>
    <d v="1899-12-30T00:18:00"/>
  </r>
  <r>
    <d v="2024-08-30T00:00:00"/>
    <n v="835"/>
    <n v="395"/>
    <x v="16"/>
    <d v="1899-12-30T15:14:00"/>
    <d v="1899-12-30T15:35:00"/>
    <x v="67"/>
    <x v="24"/>
    <s v=":14 LAE :07 JB backed up to the top 15:10 and 15:21//JB cleared 15:28//cabin secured 15:32//CA gave FA ppwk @ 15:24//FA gave ppwk to CSA 15:32//slow cabin management"/>
    <x v="3"/>
    <d v="1899-12-30T00:03:30"/>
  </r>
  <r>
    <d v="2024-08-30T00:00:00"/>
    <n v="845"/>
    <n v="107"/>
    <x v="24"/>
    <d v="1899-12-30T15:54:00"/>
    <d v="1899-12-30T16:09:00"/>
    <x v="4"/>
    <x v="34"/>
    <s v="GDP in LAS"/>
    <x v="3"/>
    <d v="1899-12-30T00:15:00"/>
  </r>
  <r>
    <d v="2024-08-30T00:00:00"/>
    <n v="852"/>
    <n v="777"/>
    <x v="24"/>
    <d v="1899-12-30T21:15:00"/>
    <d v="1899-12-30T21:32:00"/>
    <x v="39"/>
    <x v="37"/>
    <s v=":03 LAE / :14 last BP scanned late 98% boarded at STD. "/>
    <x v="2"/>
    <d v="1899-12-30T00:17:00"/>
  </r>
  <r>
    <d v="2024-08-31T00:00:00"/>
    <n v="846"/>
    <n v="303"/>
    <x v="9"/>
    <d v="1899-12-30T07:34:00"/>
    <d v="1899-12-30T08:54:00"/>
    <x v="33"/>
    <x v="1"/>
    <s v="R2G for MX//#1 engine start issue"/>
    <x v="3"/>
    <d v="1899-12-30T01:20:00"/>
  </r>
  <r>
    <d v="2024-08-31T00:00:00"/>
    <n v="845"/>
    <n v="367"/>
    <x v="35"/>
    <d v="1899-12-30T07:40:00"/>
    <d v="1899-12-30T07:57:00"/>
    <x v="39"/>
    <x v="37"/>
    <s v="Carrier for PETC would not zip shut//reattached JB and deplaned pax and PETC//rebooked and pax will get a new carrier"/>
    <x v="3"/>
    <d v="1899-12-30T00:17:00"/>
  </r>
  <r>
    <d v="2024-08-31T00:00:00"/>
    <n v="846"/>
    <n v="605"/>
    <x v="14"/>
    <d v="1899-12-30T14:20:00"/>
    <d v="1899-12-30T15:18:00"/>
    <x v="4"/>
    <x v="24"/>
    <s v=":43 LAE :15 last pax off and crew down 14:35//cleaners off 14:40//1st pax on AC 14:45//JB backed up to top 14:51//last pax on AC 15:14"/>
    <x v="3"/>
    <d v="1899-12-30T00:07:30"/>
  </r>
  <r>
    <d v="2024-09-01T00:00:00"/>
    <n v="824"/>
    <n v="105"/>
    <x v="24"/>
    <d v="1899-12-30T12:00:00"/>
    <d v="1899-12-30T12:11:00"/>
    <x v="29"/>
    <x v="1"/>
    <s v="MX on board @ 1151/off @ 1205 /Wrapping up ppwk"/>
    <x v="3"/>
    <d v="1899-12-30T00:11:00"/>
  </r>
  <r>
    <d v="2024-09-01T00:00:00"/>
    <n v="842"/>
    <n v="919"/>
    <x v="63"/>
    <d v="1899-12-30T12:14:00"/>
    <d v="1899-12-30T14:39:00"/>
    <x v="94"/>
    <x v="23"/>
    <s v="2:16 Delayed until 14:30//Pilot replacement due to delay out of DEN on previous flight :09 Late fuelers"/>
    <x v="3"/>
    <d v="1899-12-30T01:08:00"/>
  </r>
  <r>
    <d v="2024-09-01T00:00:00"/>
    <n v="842"/>
    <n v="919"/>
    <x v="63"/>
    <d v="1899-12-30T12:14:00"/>
    <d v="1899-12-30T14:39:00"/>
    <x v="2"/>
    <x v="63"/>
    <s v="2:16 Delayed until 14:30//Pilot replacement due to delay out of DEN on previous flight :09 Late fuelers"/>
    <x v="3"/>
    <d v="1899-12-30T00:04:30"/>
  </r>
  <r>
    <d v="2024-09-01T00:00:00"/>
    <n v="815"/>
    <n v="427"/>
    <x v="17"/>
    <d v="1899-12-30T13:15:00"/>
    <d v="1899-12-30T13:20:00"/>
    <x v="40"/>
    <x v="6"/>
    <s v="Catering off 13:19"/>
    <x v="3"/>
    <d v="1899-12-30T00:05:00"/>
  </r>
  <r>
    <d v="2024-09-01T00:00:00"/>
    <n v="843"/>
    <n v="503"/>
    <x v="7"/>
    <d v="1899-12-30T15:34:00"/>
    <d v="1899-12-30T15:50:00"/>
    <x v="60"/>
    <x v="20"/>
    <s v="Belt A was down and whole team was waiting to drop bags causing late upload/late CLR "/>
    <x v="3"/>
    <d v="1899-12-30T00:16:00"/>
  </r>
  <r>
    <d v="2024-09-01T00:00:00"/>
    <n v="821"/>
    <n v="261"/>
    <x v="43"/>
    <d v="1899-12-30T16:00:00"/>
    <d v="1899-12-30T16:22:00"/>
    <x v="3"/>
    <x v="10"/>
    <s v=":21 LAE :01 loading aisle chair took extra time"/>
    <x v="3"/>
    <d v="1899-12-30T00:00:30"/>
  </r>
  <r>
    <d v="2024-09-01T00:00:00"/>
    <n v="809"/>
    <n v="607"/>
    <x v="14"/>
    <d v="1899-12-30T16:07:00"/>
    <d v="1899-12-30T16:12:00"/>
    <x v="40"/>
    <x v="25"/>
    <s v="Loading EWCHR"/>
    <x v="3"/>
    <d v="1899-12-30T00:05:00"/>
  </r>
  <r>
    <d v="2024-09-01T00:00:00"/>
    <n v="834"/>
    <n v="107"/>
    <x v="24"/>
    <d v="1899-12-30T16:20:00"/>
    <d v="1899-12-30T16:29:00"/>
    <x v="40"/>
    <x v="10"/>
    <s v=":04 LAE :05 JB backed up due to loading aisle chair"/>
    <x v="3"/>
    <d v="1899-12-30T00:02:30"/>
  </r>
  <r>
    <d v="2024-09-01T00:00:00"/>
    <n v="804"/>
    <n v="1701"/>
    <x v="19"/>
    <d v="1899-12-30T16:14:00"/>
    <d v="1899-12-30T16:49:00"/>
    <x v="85"/>
    <x v="23"/>
    <s v="Pilot replacement, due to 650 DEN-MSP"/>
    <x v="3"/>
    <d v="1899-12-30T00:35:00"/>
  </r>
  <r>
    <d v="2024-09-01T00:00:00"/>
    <n v="845"/>
    <n v="429"/>
    <x v="17"/>
    <d v="1899-12-30T20:59:00"/>
    <d v="1899-12-30T21:16:00"/>
    <x v="39"/>
    <x v="26"/>
    <s v="SOC approved hold for 1908/DTW connect"/>
    <x v="3"/>
    <d v="1899-12-30T00:17:00"/>
  </r>
  <r>
    <d v="2024-09-01T00:00:00"/>
    <n v="830"/>
    <n v="397"/>
    <x v="16"/>
    <d v="1899-12-30T20:50:00"/>
    <d v="1899-12-30T21:18:00"/>
    <x v="77"/>
    <x v="26"/>
    <s v="SOC approved hold for 1908/DTW connects"/>
    <x v="3"/>
    <d v="1899-12-30T00:28:00"/>
  </r>
  <r>
    <d v="2024-09-02T00:00:00"/>
    <n v="852"/>
    <n v="193"/>
    <x v="2"/>
    <d v="1899-12-30T07:34:00"/>
    <d v="1899-12-30T07:44:00"/>
    <x v="12"/>
    <x v="37"/>
    <s v="OSM did not divide PNR/3 PAX on board/Verifying PAX count"/>
    <x v="1"/>
    <d v="1899-12-30T00:10:00"/>
  </r>
  <r>
    <d v="2024-09-02T00:00:00"/>
    <n v="841"/>
    <n v="1053"/>
    <x v="11"/>
    <d v="1899-12-30T08:14:00"/>
    <d v="1899-12-30T08:17:00"/>
    <x v="20"/>
    <x v="8"/>
    <s v="CA conducting manual count @ STD"/>
    <x v="1"/>
    <d v="1899-12-30T00:03:00"/>
  </r>
  <r>
    <d v="2024-09-02T00:00:00"/>
    <n v="828"/>
    <n v="909"/>
    <x v="6"/>
    <d v="1899-12-30T09:00:00"/>
    <d v="1899-12-30T09:03:00"/>
    <x v="20"/>
    <x v="20"/>
    <s v="New lead called in numbers/Provided CLR late to CA "/>
    <x v="1"/>
    <d v="1899-12-30T00:03:00"/>
  </r>
  <r>
    <d v="2024-09-02T00:00:00"/>
    <n v="847"/>
    <n v="1057"/>
    <x v="38"/>
    <d v="1899-12-30T09:47:00"/>
    <d v="1899-12-30T11:03:00"/>
    <x v="61"/>
    <x v="7"/>
    <s v="Hydraulic leak on 824/Swapped back to 847/Aircraft rotation"/>
    <x v="1"/>
    <d v="1899-12-30T01:16:00"/>
  </r>
  <r>
    <d v="2024-09-02T00:00:00"/>
    <n v="841"/>
    <n v="345"/>
    <x v="3"/>
    <d v="1899-12-30T13:00:00"/>
    <d v="1899-12-30T13:57:00"/>
    <x v="80"/>
    <x v="1"/>
    <s v="Missing fastner eng exhaust"/>
    <x v="3"/>
    <d v="1899-12-30T00:57:00"/>
  </r>
  <r>
    <d v="2024-09-02T00:00:00"/>
    <n v="831"/>
    <n v="387"/>
    <x v="29"/>
    <d v="1899-12-30T14:34:00"/>
    <d v="1899-12-30T14:37:00"/>
    <x v="20"/>
    <x v="25"/>
    <s v="strapping down EWCHR"/>
    <x v="3"/>
    <d v="1899-12-30T00:03:00"/>
  </r>
  <r>
    <d v="2024-09-02T00:00:00"/>
    <n v="834"/>
    <n v="285"/>
    <x v="15"/>
    <d v="1899-12-30T15:20:00"/>
    <d v="1899-12-30T15:24:00"/>
    <x v="14"/>
    <x v="24"/>
    <s v="Last BP scanned 15:15//ppwk to CA 15:17//last pax onboard 15:19//cabin secured 15:24"/>
    <x v="3"/>
    <d v="1899-12-30T00:04:00"/>
  </r>
  <r>
    <d v="2024-09-02T00:00:00"/>
    <n v="840"/>
    <n v="499"/>
    <x v="18"/>
    <d v="1899-12-30T15:27:00"/>
    <d v="1899-12-30T16:07:00"/>
    <x v="5"/>
    <x v="24"/>
    <s v=":31 LAE :09 Last pax off 15:33//crew down and boarding started 15:34//cleaners off 15:38//FA's done with safety checks and pax onboard 15:46"/>
    <x v="3"/>
    <d v="1899-12-30T00:40:00"/>
  </r>
  <r>
    <d v="2024-09-02T00:00:00"/>
    <n v="816"/>
    <n v="1879"/>
    <x v="55"/>
    <d v="1899-12-30T15:47:00"/>
    <d v="1899-12-30T16:22:00"/>
    <x v="58"/>
    <x v="12"/>
    <s v=":29 LAE :06 Pax refused to pay for checked bag at ticket counter//came to the gate and paid for the bag @ 16:10//last minute gate check caused late 2nd CLR "/>
    <x v="3"/>
    <d v="1899-12-30T00:03:00"/>
  </r>
  <r>
    <d v="2024-09-02T00:00:00"/>
    <n v="847"/>
    <n v="1491"/>
    <x v="54"/>
    <d v="1899-12-30T16:00:00"/>
    <d v="1899-12-30T16:32:00"/>
    <x v="40"/>
    <x v="72"/>
    <s v=":27 LAE :05 2 pax given the same boarding pass @ ticket counter//pax boarded and ID'ed issue on AC due to seat dupes//checked in correct pax and boarded"/>
    <x v="3"/>
    <d v="1899-12-30T00:02:30"/>
  </r>
  <r>
    <d v="2024-09-02T00:00:00"/>
    <n v="828"/>
    <n v="389"/>
    <x v="29"/>
    <d v="1899-12-30T16:45:00"/>
    <d v="1899-12-30T17:01:00"/>
    <x v="40"/>
    <x v="54"/>
    <s v=":08 LAE :05 slow boarding :02 Waiting for JB guide 16:55-16:57 :01 JB pulled 16:57 brake released 17:01"/>
    <x v="3"/>
    <d v="1899-12-30T00:01:15"/>
  </r>
  <r>
    <d v="2024-09-02T00:00:00"/>
    <n v="828"/>
    <n v="389"/>
    <x v="29"/>
    <d v="1899-12-30T16:45:00"/>
    <d v="1899-12-30T17:01:00"/>
    <x v="49"/>
    <x v="16"/>
    <s v=":08 LAE :05 slow boarding :02 Waiting for JB guide 16:55-16:57 :01 JB pulled 16:57 brake released 17:01"/>
    <x v="3"/>
    <d v="1899-12-30T00:00:30"/>
  </r>
  <r>
    <d v="2024-09-02T00:00:00"/>
    <n v="828"/>
    <n v="389"/>
    <x v="29"/>
    <d v="1899-12-30T16:45:00"/>
    <d v="1899-12-30T17:01:00"/>
    <x v="3"/>
    <x v="8"/>
    <s v=":08 LAE :05 slow boarding :02 Waiting for JB guide 16:55-16:57 :01 JB pulled 16:57 brake released 17:01"/>
    <x v="3"/>
    <d v="1899-12-30T00:00:15"/>
  </r>
  <r>
    <d v="2024-09-02T00:00:00"/>
    <n v="837"/>
    <n v="558"/>
    <x v="34"/>
    <d v="1899-12-30T16:55:00"/>
    <d v="1899-12-30T17:26:00"/>
    <x v="75"/>
    <x v="1"/>
    <s v="mx holding boarding- master caution light"/>
    <x v="3"/>
    <d v="1899-12-30T00:31:00"/>
  </r>
  <r>
    <d v="2024-09-02T00:00:00"/>
    <n v="830"/>
    <n v="659"/>
    <x v="22"/>
    <d v="1899-12-30T17:20:00"/>
    <d v="1899-12-30T17:30:00"/>
    <x v="12"/>
    <x v="48"/>
    <s v="Late lav service//had to get fuel for lav truck"/>
    <x v="3"/>
    <d v="1899-12-30T00:10:00"/>
  </r>
  <r>
    <d v="2024-09-03T00:00:00"/>
    <n v="837"/>
    <n v="251"/>
    <x v="52"/>
    <d v="1899-12-30T06:40:00"/>
    <d v="1899-12-30T06:43:00"/>
    <x v="20"/>
    <x v="8"/>
    <s v="PPW given at 0631 Last pax on 0634. PPW back 0637. Door closed 0639. JB pulled 0639. "/>
    <x v="2"/>
    <d v="1899-12-30T00:03:00"/>
  </r>
  <r>
    <d v="2024-09-04T00:00:00"/>
    <n v="846"/>
    <n v="343"/>
    <x v="3"/>
    <d v="1899-12-30T07:27:00"/>
    <d v="1899-12-30T07:29:00"/>
    <x v="49"/>
    <x v="25"/>
    <s v="Loading and strapping down EWCHR/CLR provided to CA at STD"/>
    <x v="1"/>
    <d v="1899-12-30T00:02:00"/>
  </r>
  <r>
    <d v="2024-09-05T00:00:00"/>
    <n v="835"/>
    <n v="1651"/>
    <x v="7"/>
    <d v="1899-12-30T08:27:00"/>
    <d v="1899-12-30T08:32:00"/>
    <x v="40"/>
    <x v="1"/>
    <s v="MX onboard 0804-0820, back onboard at STD"/>
    <x v="2"/>
    <d v="1899-12-30T00:05:00"/>
  </r>
  <r>
    <d v="2024-09-05T00:00:00"/>
    <n v="816"/>
    <n v="407"/>
    <x v="13"/>
    <d v="1899-12-30T14:47:00"/>
    <d v="1899-12-30T14:48:00"/>
    <x v="3"/>
    <x v="55"/>
    <s v="Inop scanner/Manually boarding/INC0217060"/>
    <x v="1"/>
    <d v="1899-12-30T00:01:00"/>
  </r>
  <r>
    <d v="2024-09-05T00:00:00"/>
    <n v="841"/>
    <n v="1273"/>
    <x v="20"/>
    <d v="1899-12-30T15:40:00"/>
    <d v="1899-12-30T16:24:00"/>
    <x v="40"/>
    <x v="10"/>
    <s v=":39 LAE :5 Deplaning 8 ADA pax cause slow boarding/Crew off @1557"/>
    <x v="1"/>
    <d v="1899-12-30T00:02:30"/>
  </r>
  <r>
    <d v="2024-09-05T00:00:00"/>
    <n v="851"/>
    <n v="1805"/>
    <x v="49"/>
    <d v="1899-12-30T14:20:00"/>
    <d v="1899-12-30T17:33:00"/>
    <x v="59"/>
    <x v="1"/>
    <s v="Air return/Swap from 827 for FO window"/>
    <x v="1"/>
    <d v="1899-12-30T03:13:00"/>
  </r>
  <r>
    <d v="2024-09-06T00:00:00"/>
    <n v="824"/>
    <n v="1985"/>
    <x v="33"/>
    <d v="1899-12-30T06:14:00"/>
    <d v="1899-12-30T07:07:00"/>
    <x v="95"/>
    <x v="1"/>
    <s v="Electrical light RTG"/>
    <x v="2"/>
    <d v="1899-12-30T00:53:00"/>
  </r>
  <r>
    <d v="2024-09-06T00:00:00"/>
    <n v="815"/>
    <n v="1671"/>
    <x v="66"/>
    <d v="1899-12-30T07:34:00"/>
    <d v="1899-12-30T07:37:00"/>
    <x v="20"/>
    <x v="1"/>
    <s v="Waiting on logbook to be brought to A/C"/>
    <x v="2"/>
    <d v="1899-12-30T00:03:00"/>
  </r>
  <r>
    <d v="2024-09-06T00:00:00"/>
    <n v="844"/>
    <n v="501"/>
    <x v="7"/>
    <d v="1899-12-30T08:27:00"/>
    <d v="1899-12-30T08:28:00"/>
    <x v="3"/>
    <x v="5"/>
    <s v="Gate open @ 07:23 blocked @ 07:54"/>
    <x v="2"/>
    <d v="1899-12-30T00:01:00"/>
  </r>
  <r>
    <d v="2024-09-07T00:00:00"/>
    <n v="829"/>
    <n v="423"/>
    <x v="17"/>
    <d v="1899-12-30T10:00:00"/>
    <d v="1899-12-30T10:09:00"/>
    <x v="2"/>
    <x v="8"/>
    <s v="Pilots discovered MEL 8 min prior to departure which required empty catering carts be loaded."/>
    <x v="2"/>
    <d v="1899-12-30T00:09:00"/>
  </r>
  <r>
    <d v="2024-09-08T00:00:00"/>
    <n v="852"/>
    <n v="233"/>
    <x v="51"/>
    <d v="1899-12-30T07:00:00"/>
    <d v="1899-12-30T07:01:00"/>
    <x v="3"/>
    <x v="24"/>
    <s v="FA having trouble closing L1 door @0657/MX off @0659"/>
    <x v="1"/>
    <d v="1899-12-30T00:01:00"/>
  </r>
  <r>
    <d v="2024-09-08T00:00:00"/>
    <n v="832"/>
    <n v="423"/>
    <x v="17"/>
    <d v="1899-12-30T08:40:00"/>
    <d v="1899-12-30T09:03:00"/>
    <x v="7"/>
    <x v="1"/>
    <s v="MX write up/Called off @0903"/>
    <x v="1"/>
    <d v="1899-12-30T00:23:00"/>
  </r>
  <r>
    <d v="2024-09-08T00:00:00"/>
    <n v="842"/>
    <n v="387"/>
    <x v="29"/>
    <d v="1899-12-30T13:27:00"/>
    <d v="1899-12-30T13:42:00"/>
    <x v="29"/>
    <x v="10"/>
    <s v=":04 LAE :11 9 WCHR's causing slow boarding and JB back up"/>
    <x v="3"/>
    <d v="1899-12-30T00:05:30"/>
  </r>
  <r>
    <d v="2024-09-08T00:00:00"/>
    <n v="804"/>
    <n v="277"/>
    <x v="59"/>
    <d v="1899-12-30T14:40:00"/>
    <d v="1899-12-30T15:02:00"/>
    <x v="24"/>
    <x v="7"/>
    <s v="847 AOS"/>
    <x v="3"/>
    <d v="1899-12-30T00:22:00"/>
  </r>
  <r>
    <d v="2024-09-08T00:00:00"/>
    <n v="813"/>
    <n v="1273"/>
    <x v="20"/>
    <d v="1899-12-30T15:27:00"/>
    <d v="1899-12-30T15:55:00"/>
    <x v="77"/>
    <x v="1"/>
    <s v="MX held boarding 15:01 - 15:43"/>
    <x v="3"/>
    <d v="1899-12-30T00:28:00"/>
  </r>
  <r>
    <d v="2024-09-08T00:00:00"/>
    <n v="822"/>
    <n v="607"/>
    <x v="14"/>
    <d v="1899-12-30T15:34:00"/>
    <d v="1899-12-30T15:35:00"/>
    <x v="3"/>
    <x v="63"/>
    <s v="Fuelers off 15:34"/>
    <x v="3"/>
    <d v="1899-12-30T00:01:00"/>
  </r>
  <r>
    <d v="2024-09-08T00:00:00"/>
    <n v="825"/>
    <n v="261"/>
    <x v="43"/>
    <d v="1899-12-30T15:54:00"/>
    <d v="1899-12-30T16:19:00"/>
    <x v="9"/>
    <x v="48"/>
    <s v=":17 LAE :08 Lav service 16:13-16:18//new person on lav and had issues hooking up hose on prev flight causing late arrival//no MX required"/>
    <x v="3"/>
    <d v="1899-12-30T00:04:00"/>
  </r>
  <r>
    <d v="2024-09-09T00:00:00"/>
    <n v="822"/>
    <n v="251"/>
    <x v="52"/>
    <d v="1899-12-30T07:07:00"/>
    <d v="1899-12-30T07:42:00"/>
    <x v="85"/>
    <x v="7"/>
    <s v="Left gear down lock issue/Swap to 822"/>
    <x v="1"/>
    <d v="1899-12-30T00:35:00"/>
  </r>
  <r>
    <d v="2024-09-09T00:00:00"/>
    <n v="852"/>
    <n v="395"/>
    <x v="16"/>
    <d v="1899-12-30T14:47:00"/>
    <d v="1899-12-30T14:57:00"/>
    <x v="3"/>
    <x v="60"/>
    <s v=":09 LAE :01 pax in emergency exit said she couldn't understand FA during briefing//CSA asked pax if they are able and willing and pax said yes//pax remained in exit row"/>
    <x v="3"/>
    <d v="1899-12-30T00:00:30"/>
  </r>
  <r>
    <d v="2024-09-09T00:00:00"/>
    <n v="822"/>
    <n v="283"/>
    <x v="15"/>
    <d v="1899-12-30T14:54:00"/>
    <d v="1899-12-30T15:14:00"/>
    <x v="9"/>
    <x v="24"/>
    <s v=":05 LAE :08 JB cleared 15:05//cabin secured 15:13 :07 7 WCHR"/>
    <x v="3"/>
    <d v="1899-12-30T00:02:40"/>
  </r>
  <r>
    <d v="2024-09-09T00:00:00"/>
    <n v="822"/>
    <n v="283"/>
    <x v="15"/>
    <d v="1899-12-30T14:54:00"/>
    <d v="1899-12-30T15:14:00"/>
    <x v="67"/>
    <x v="10"/>
    <s v=":05 LAE :08 JB cleared 15:05//cabin secured 15:13 :07 7 WCHR"/>
    <x v="3"/>
    <d v="1899-12-30T00:02:20"/>
  </r>
  <r>
    <d v="2024-09-09T00:00:00"/>
    <n v="813"/>
    <n v="425"/>
    <x v="17"/>
    <d v="1899-12-30T14:40:00"/>
    <d v="1899-12-30T14:41:00"/>
    <x v="3"/>
    <x v="37"/>
    <s v="Boarding until 6 min to departure//issue with charging for OHBG"/>
    <x v="3"/>
    <d v="1899-12-30T00:01:00"/>
  </r>
  <r>
    <d v="2024-09-09T00:00:00"/>
    <n v="825"/>
    <n v="295"/>
    <x v="41"/>
    <d v="1899-12-30T15:14:00"/>
    <d v="1899-12-30T15:44:00"/>
    <x v="2"/>
    <x v="24"/>
    <s v=":16 LAE :09 crew down 15:04//safety checks complete 15:18 :05 Inbound aisle chair (person of size)//required 5 people to transfer"/>
    <x v="3"/>
    <d v="1899-12-30T00:03:00"/>
  </r>
  <r>
    <d v="2024-09-09T00:00:00"/>
    <n v="825"/>
    <n v="295"/>
    <x v="41"/>
    <d v="1899-12-30T15:14:00"/>
    <d v="1899-12-30T15:44:00"/>
    <x v="40"/>
    <x v="60"/>
    <s v=":16 LAE :09 crew down 15:04//safety checks complete 15:18 :05 Inbound aisle chair (person of size)//required 5 people to transfer"/>
    <x v="3"/>
    <d v="1899-12-30T00:01:40"/>
  </r>
  <r>
    <d v="2024-09-09T00:00:00"/>
    <n v="814"/>
    <n v="558"/>
    <x v="34"/>
    <d v="1899-12-30T16:20:00"/>
    <d v="1899-12-30T16:42:00"/>
    <x v="24"/>
    <x v="1"/>
    <s v="MX onboard"/>
    <x v="3"/>
    <d v="1899-12-30T00:22:00"/>
  </r>
  <r>
    <d v="2024-09-11T00:00:00"/>
    <n v="842"/>
    <n v="1965"/>
    <x v="37"/>
    <d v="1899-12-30T06:34:00"/>
    <d v="1899-12-30T06:47:00"/>
    <x v="35"/>
    <x v="8"/>
    <s v="FO showed up without medical paperwork/Off aircraft @0623/Back on @0645"/>
    <x v="1"/>
    <d v="1899-12-30T00:13:00"/>
  </r>
  <r>
    <d v="2024-09-12T00:00:00"/>
    <n v="844"/>
    <n v="1905"/>
    <x v="30"/>
    <d v="1899-12-30T06:20:00"/>
    <d v="1899-12-30T07:25:00"/>
    <x v="96"/>
    <x v="1"/>
    <s v="ELECTRIC LIGHT RTG"/>
    <x v="0"/>
    <d v="1899-12-30T01:05:00"/>
  </r>
  <r>
    <d v="2024-09-12T00:00:00"/>
    <n v="851"/>
    <n v="281"/>
    <x v="15"/>
    <d v="1899-12-30T07:20:00"/>
    <d v="1899-12-30T07:22:00"/>
    <x v="49"/>
    <x v="73"/>
    <s v="HEADSET FAILURE"/>
    <x v="0"/>
    <d v="1899-12-30T00:02:00"/>
  </r>
  <r>
    <d v="2024-09-12T00:00:00"/>
    <n v="820"/>
    <n v="1819"/>
    <x v="8"/>
    <d v="1899-12-30T07:47:00"/>
    <d v="1899-12-30T15:23:00"/>
    <x v="97"/>
    <x v="55"/>
    <s v="RUNWAY CLOSURE (Rerouted to MHT afternoon)"/>
    <x v="0"/>
    <d v="1899-12-30T07:43:00"/>
  </r>
  <r>
    <d v="2024-09-12T00:00:00"/>
    <n v="842"/>
    <n v="1901"/>
    <x v="67"/>
    <d v="1899-12-30T14:20:00"/>
    <d v="1899-12-30T14:37:00"/>
    <x v="39"/>
    <x v="16"/>
    <s v="Locating comat/OSM dropped off comat @1431"/>
    <x v="1"/>
    <d v="1899-12-30T00:17:00"/>
  </r>
  <r>
    <d v="2024-09-12T00:00:00"/>
    <n v="822"/>
    <n v="1925"/>
    <x v="40"/>
    <d v="1899-12-30T16:20:00"/>
    <d v="1899-12-30T16:49:00"/>
    <x v="98"/>
    <x v="7"/>
    <s v="L1 door damage on 835"/>
    <x v="1"/>
    <d v="1899-12-30T00:29:00"/>
  </r>
  <r>
    <d v="2024-09-12T00:00:00"/>
    <n v="846"/>
    <n v="421"/>
    <x v="17"/>
    <d v="1899-12-30T15:27:00"/>
    <d v="1899-12-30T16:26:00"/>
    <x v="99"/>
    <x v="23"/>
    <s v="Crew sick call"/>
    <x v="1"/>
    <d v="1899-12-30T00:59:00"/>
  </r>
  <r>
    <d v="2024-09-12T00:00:00"/>
    <n v="851"/>
    <n v="657"/>
    <x v="22"/>
    <d v="1899-12-30T16:40:00"/>
    <d v="1899-12-30T16:48:00"/>
    <x v="9"/>
    <x v="20"/>
    <s v="CLR provided late to CA/Cargo door closed @1644/Pushback driver"/>
    <x v="1"/>
    <d v="1899-12-30T00:08:00"/>
  </r>
  <r>
    <d v="2024-09-13T00:00:00"/>
    <n v="814"/>
    <n v="567"/>
    <x v="0"/>
    <d v="1899-12-30T06:40:00"/>
    <d v="1899-12-30T06:41:00"/>
    <x v="3"/>
    <x v="60"/>
    <s v="PAX Accommodation. 20+ P2 PAX given seat assignments. "/>
    <x v="0"/>
    <d v="1899-12-30T00:01:00"/>
  </r>
  <r>
    <d v="2024-09-13T00:00:00"/>
    <n v="816"/>
    <n v="1605"/>
    <x v="68"/>
    <d v="1899-12-30T08:34:00"/>
    <d v="1899-12-30T09:16:00"/>
    <x v="72"/>
    <x v="1"/>
    <s v="RTG- Electric Light"/>
    <x v="0"/>
    <d v="1899-12-30T00:42:00"/>
  </r>
  <r>
    <d v="2024-09-13T00:00:00"/>
    <n v="832"/>
    <n v="1911"/>
    <x v="15"/>
    <d v="1899-12-30T08:40:00"/>
    <d v="1899-12-30T09:25:00"/>
    <x v="90"/>
    <x v="74"/>
    <s v="TSA inspecting aircraft security sheet, request to re-search aircraft due to broken seals found. "/>
    <x v="0"/>
    <d v="1899-12-30T00:45:00"/>
  </r>
  <r>
    <d v="2024-09-13T00:00:00"/>
    <n v="836"/>
    <n v="1935"/>
    <x v="49"/>
    <d v="1899-12-30T09:27:00"/>
    <d v="1899-12-30T09:31:00"/>
    <x v="14"/>
    <x v="1"/>
    <s v="Replacing AFT cargo net"/>
    <x v="0"/>
    <d v="1899-12-30T00:04:00"/>
  </r>
  <r>
    <d v="2024-09-13T00:00:00"/>
    <n v="840"/>
    <n v="653"/>
    <x v="22"/>
    <d v="1899-12-30T09:40:00"/>
    <d v="1899-12-30T09:42:00"/>
    <x v="49"/>
    <x v="24"/>
    <s v="FA pulled multiple bags to be checked below wing and did not notify gate agent. Cabin MGMT. "/>
    <x v="0"/>
    <d v="1899-12-30T00:02:00"/>
  </r>
  <r>
    <d v="2024-09-14T00:00:00"/>
    <n v="841"/>
    <n v="605"/>
    <x v="14"/>
    <d v="1899-12-30T11:30:00"/>
    <d v="1899-12-30T11:43:00"/>
    <x v="35"/>
    <x v="25"/>
    <s v="Ramp late to pick up EWCHR "/>
    <x v="0"/>
    <d v="1899-12-30T00:13:00"/>
  </r>
  <r>
    <d v="2024-09-15T00:00:00"/>
    <n v="841"/>
    <n v="355"/>
    <x v="65"/>
    <d v="1899-12-30T08:27:00"/>
    <d v="1899-12-30T08:31:00"/>
    <x v="14"/>
    <x v="1"/>
    <s v="MX updating logbook @0824"/>
    <x v="1"/>
    <d v="1899-12-30T00:04:00"/>
  </r>
  <r>
    <d v="2024-09-15T00:00:00"/>
    <n v="833"/>
    <n v="101"/>
    <x v="24"/>
    <d v="1899-12-30T08:40:00"/>
    <d v="1899-12-30T08:50:00"/>
    <x v="12"/>
    <x v="24"/>
    <s v="FA pulled 2 bags off to be tagged after being fully boarded/Poor cabin management "/>
    <x v="1"/>
    <d v="1899-12-30T00:10:00"/>
  </r>
  <r>
    <d v="2024-09-15T00:00:00"/>
    <n v="809"/>
    <n v="1907"/>
    <x v="30"/>
    <d v="1899-12-30T08:47:00"/>
    <d v="1899-12-30T12:19:00"/>
    <x v="100"/>
    <x v="7"/>
    <s v="RTG/Tail swap from 835 due to leading edge indicator "/>
    <x v="1"/>
    <d v="1899-12-30T03:32:00"/>
  </r>
  <r>
    <d v="2024-09-15T00:00:00"/>
    <n v="831"/>
    <n v="1991"/>
    <x v="17"/>
    <d v="1899-12-30T12:00:00"/>
    <d v="1899-12-30T14:00:00"/>
    <x v="18"/>
    <x v="1"/>
    <s v="LAE  SOC advised MX holding boarding for coffee pot/main tire change//coded by SOC"/>
    <x v="3"/>
    <d v="1899-12-30T00:23:20"/>
  </r>
  <r>
    <d v="2024-09-15T00:00:00"/>
    <n v="831"/>
    <n v="1991"/>
    <x v="17"/>
    <d v="1899-12-30T12:00:00"/>
    <d v="1899-12-30T14:00:00"/>
    <x v="10"/>
    <x v="75"/>
    <s v="LAE  SOC advised MX holding boarding for coffee pot/main tire change//coded by SOC"/>
    <x v="3"/>
    <d v="1899-12-30T00:06:40"/>
  </r>
  <r>
    <d v="2024-09-15T00:00:00"/>
    <n v="824"/>
    <n v="277"/>
    <x v="59"/>
    <d v="1899-12-30T13:40:00"/>
    <d v="1899-12-30T14:05:00"/>
    <x v="19"/>
    <x v="20"/>
    <s v=":13 LAE :12 last scan @ 13:46//CLR called @ 13:59//BW advised waiting for CLR to be printed//CLPS load plan email @ 12:35//ACC believes it was printed @ 12:39//started ticket with IT to confirm when this was printed//INC0126019"/>
    <x v="3"/>
    <d v="1899-12-30T00:06:00"/>
  </r>
  <r>
    <d v="2024-09-15T00:00:00"/>
    <n v="823"/>
    <n v="421"/>
    <x v="17"/>
    <d v="1899-12-30T14:27:00"/>
    <d v="1899-12-30T14:47:00"/>
    <x v="29"/>
    <x v="76"/>
    <s v=":09 LAE :11 Last pax off 14:06//boarding started 14:15//late boarding due to CA,FA lead and CSA MOD discussing SVAN that bit employee//CRO denied SVAN//pax rebooked and getting a carrier for PETC//safety report filed"/>
    <x v="3"/>
    <d v="1899-12-30T00:05:30"/>
  </r>
  <r>
    <d v="2024-09-15T00:00:00"/>
    <n v="846"/>
    <n v="503"/>
    <x v="7"/>
    <d v="1899-12-30T14:20:00"/>
    <d v="1899-12-30T15:26:00"/>
    <x v="49"/>
    <x v="10"/>
    <s v="1:04 LAE  :02 2 WCHR "/>
    <x v="3"/>
    <d v="1899-12-30T00:01:00"/>
  </r>
  <r>
    <d v="2024-09-15T00:00:00"/>
    <n v="829"/>
    <n v="295"/>
    <x v="41"/>
    <d v="1899-12-30T14:40:00"/>
    <d v="1899-12-30T17:05:00"/>
    <x v="18"/>
    <x v="1"/>
    <s v=":115 LAE 1:10 MX held boarding due to tire change"/>
    <x v="3"/>
    <d v="1899-12-30T00:35:00"/>
  </r>
  <r>
    <d v="2024-09-15T00:00:00"/>
    <n v="841"/>
    <n v="657"/>
    <x v="22"/>
    <d v="1899-12-30T15:20:00"/>
    <d v="1899-12-30T15:36:00"/>
    <x v="40"/>
    <x v="12"/>
    <s v=":11 LAE :05 CSA working flight was bit by SVAN//APD taking statement causing delayed boarding"/>
    <x v="3"/>
    <d v="1899-12-30T00:02:30"/>
  </r>
  <r>
    <d v="2024-09-17T00:00:00"/>
    <n v="827"/>
    <n v="427"/>
    <x v="17"/>
    <d v="1899-12-30T12:00:00"/>
    <d v="1899-12-30T12:06:00"/>
    <x v="58"/>
    <x v="77"/>
    <s v="Pax seating issue"/>
    <x v="0"/>
    <d v="1899-12-30T00:06:00"/>
  </r>
  <r>
    <d v="2024-09-18T00:00:00"/>
    <n v="851"/>
    <n v="427"/>
    <x v="17"/>
    <d v="1899-12-30T13:00:00"/>
    <d v="1899-12-30T13:12:00"/>
    <x v="19"/>
    <x v="10"/>
    <s v="CA called CRO for ADA PAX/Tag WCHR at 1310"/>
    <x v="1"/>
    <d v="1899-12-30T00:12:00"/>
  </r>
  <r>
    <d v="2024-09-18T00:00:00"/>
    <n v="827"/>
    <n v="285"/>
    <x v="15"/>
    <d v="1899-12-30T14:40:00"/>
    <d v="1899-12-30T14:44:00"/>
    <x v="14"/>
    <x v="24"/>
    <s v="FA taking adtl time for safety checks/First PAX on board @1417/Securing cabin @STD"/>
    <x v="1"/>
    <d v="1899-12-30T00:04:00"/>
  </r>
  <r>
    <d v="2024-09-19T00:00:00"/>
    <n v="822"/>
    <n v="101"/>
    <x v="24"/>
    <d v="1899-12-30T06:20:00"/>
    <d v="1899-12-30T07:17:00"/>
    <x v="80"/>
    <x v="7"/>
    <s v="APU INOP SWAP to 822 (XWA could not handle air start)"/>
    <x v="0"/>
    <d v="1899-12-30T00:57:00"/>
  </r>
  <r>
    <d v="2024-09-19T00:00:00"/>
    <n v="841"/>
    <n v="193"/>
    <x v="2"/>
    <d v="1899-12-30T08:00:00"/>
    <d v="1899-12-30T08:01:00"/>
    <x v="3"/>
    <x v="1"/>
    <s v="Air start "/>
    <x v="0"/>
    <d v="1899-12-30T00:01:00"/>
  </r>
  <r>
    <d v="2024-09-19T00:00:00"/>
    <n v="815"/>
    <n v="607"/>
    <x v="14"/>
    <d v="1899-12-30T14:14:00"/>
    <d v="1899-12-30T14:15:00"/>
    <x v="3"/>
    <x v="23"/>
    <s v="CA sick call/Pilot replacement "/>
    <x v="1"/>
    <d v="1899-12-30T00:01:00"/>
  </r>
  <r>
    <d v="2024-09-19T00:00:00"/>
    <n v="836"/>
    <n v="1925"/>
    <x v="40"/>
    <d v="1899-12-30T15:07:00"/>
    <d v="1899-12-30T15:35:00"/>
    <x v="77"/>
    <x v="11"/>
    <s v="Connecting crew from BWI/194"/>
    <x v="1"/>
    <d v="1899-12-30T00:28:00"/>
  </r>
  <r>
    <d v="2024-09-19T00:00:00"/>
    <n v="848"/>
    <n v="395"/>
    <x v="16"/>
    <d v="1899-12-30T15:14:00"/>
    <d v="1899-12-30T15:45:00"/>
    <x v="8"/>
    <x v="10"/>
    <s v=":13 LAE :18 Boarding 5 ADA PAX/POS needed lift and assist cause slow boarding "/>
    <x v="1"/>
    <d v="1899-12-30T00:09:00"/>
  </r>
  <r>
    <d v="2024-09-19T00:00:00"/>
    <n v="841"/>
    <n v="295"/>
    <x v="41"/>
    <d v="1899-12-30T15:34:00"/>
    <d v="1899-12-30T15:54:00"/>
    <x v="29"/>
    <x v="35"/>
    <s v=":9 LAE :11 INOP APU/Air start required"/>
    <x v="1"/>
    <d v="1899-12-30T00:05:30"/>
  </r>
  <r>
    <d v="2024-09-19T00:00:00"/>
    <n v="825"/>
    <n v="421"/>
    <x v="17"/>
    <d v="1899-12-30T15:27:00"/>
    <d v="1899-12-30T15:54:00"/>
    <x v="67"/>
    <x v="24"/>
    <s v=":20 LAE :7 First PAX on board @1526/PAX seated @1548/FA still securing OH/Slow cabin management"/>
    <x v="1"/>
    <d v="1899-12-30T00:03:30"/>
  </r>
  <r>
    <d v="2024-09-19T00:00:00"/>
    <n v="835"/>
    <n v="657"/>
    <x v="22"/>
    <d v="1899-12-30T16:07:00"/>
    <d v="1899-12-30T16:39:00"/>
    <x v="42"/>
    <x v="11"/>
    <s v=":8 LAE :24 Connecting crew from MHT/1820"/>
    <x v="1"/>
    <d v="1899-12-30T00:12:00"/>
  </r>
  <r>
    <d v="2024-09-19T00:00:00"/>
    <n v="834"/>
    <n v="217"/>
    <x v="27"/>
    <d v="1899-12-30T16:20:00"/>
    <d v="1899-12-30T16:43:00"/>
    <x v="2"/>
    <x v="70"/>
    <s v=":14 LAE :9 LATE PLR"/>
    <x v="1"/>
    <d v="1899-12-30T00:04:30"/>
  </r>
  <r>
    <d v="2024-09-20T00:00:00"/>
    <n v="847"/>
    <n v="1915"/>
    <x v="15"/>
    <d v="1899-12-30T06:00:00"/>
    <d v="1899-12-30T06:04:00"/>
    <x v="14"/>
    <x v="5"/>
    <s v="Late block by MX, called at 0445/0450/0500- blocked in at 0538L"/>
    <x v="0"/>
    <d v="1899-12-30T00:04:00"/>
  </r>
  <r>
    <d v="2024-09-20T00:00:00"/>
    <n v="825"/>
    <n v="367"/>
    <x v="35"/>
    <d v="1899-12-30T06:07:00"/>
    <d v="1899-12-30T06:49:00"/>
    <x v="72"/>
    <x v="8"/>
    <s v="FO Sick call"/>
    <x v="0"/>
    <d v="1899-12-30T00:42:00"/>
  </r>
  <r>
    <d v="2024-09-20T00:00:00"/>
    <n v="829"/>
    <n v="1697"/>
    <x v="4"/>
    <d v="1899-12-30T07:47:00"/>
    <d v="1899-12-30T07:53:00"/>
    <x v="58"/>
    <x v="1"/>
    <s v="Waiting for MX Logbook"/>
    <x v="0"/>
    <d v="1899-12-30T00:06:00"/>
  </r>
  <r>
    <d v="2024-09-20T00:00:00"/>
    <n v="804"/>
    <n v="655"/>
    <x v="22"/>
    <d v="1899-12-30T14:40:00"/>
    <d v="1899-12-30T18:36:00"/>
    <x v="101"/>
    <x v="78"/>
    <s v="Late from MX check//Delayed until 18:45"/>
    <x v="3"/>
    <d v="1899-12-30T03:56:00"/>
  </r>
  <r>
    <d v="2024-09-20T00:00:00"/>
    <n v="842"/>
    <n v="421"/>
    <x v="17"/>
    <d v="1899-12-30T14:47:00"/>
    <d v="1899-12-30T15:15:00"/>
    <x v="77"/>
    <x v="1"/>
    <s v="MX replaced 18 life vest tags"/>
    <x v="3"/>
    <d v="1899-12-30T00:28:00"/>
  </r>
  <r>
    <d v="2024-09-20T00:00:00"/>
    <n v="822"/>
    <n v="607"/>
    <x v="14"/>
    <d v="1899-12-30T16:20:00"/>
    <d v="1899-12-30T17:47:00"/>
    <x v="102"/>
    <x v="7"/>
    <s v="MX tail swap "/>
    <x v="3"/>
    <d v="1899-12-30T01:27:00"/>
  </r>
  <r>
    <d v="2024-09-20T00:00:00"/>
    <n v="834"/>
    <n v="261"/>
    <x v="43"/>
    <d v="1899-12-30T18:14:00"/>
    <d v="1899-12-30T18:50:00"/>
    <x v="87"/>
    <x v="7"/>
    <s v="852 swap/missing screw//Delayed 19:00"/>
    <x v="3"/>
    <d v="1899-12-30T00:36:00"/>
  </r>
  <r>
    <d v="2024-09-20T00:00:00"/>
    <n v="832"/>
    <n v="285"/>
    <x v="15"/>
    <d v="1899-12-30T15:40:00"/>
    <d v="1899-12-30T16:14:00"/>
    <x v="6"/>
    <x v="24"/>
    <s v=":20 LAE :06 FAs went down @ 15:35//boarding @ 15:40//FA completed safety checks and pax onboard 15:46 :08 Last BP scanned 15:58//ppwk to CA and returned 16:07//Cabin secured 16:13"/>
    <x v="3"/>
    <d v="1899-12-30T00:07:00"/>
  </r>
  <r>
    <d v="2024-09-21T00:00:00"/>
    <n v="820"/>
    <n v="1965"/>
    <x v="37"/>
    <d v="1899-12-30T06:34:00"/>
    <d v="1899-12-30T06:37:00"/>
    <x v="20"/>
    <x v="79"/>
    <s v="mouse reported on 834//tail swap"/>
    <x v="3"/>
    <d v="1899-12-30T00:03:00"/>
  </r>
  <r>
    <d v="2024-09-22T00:00:00"/>
    <n v="804"/>
    <n v="215"/>
    <x v="58"/>
    <d v="1899-12-30T11:27:00"/>
    <d v="1899-12-30T12:38:00"/>
    <x v="21"/>
    <x v="20"/>
    <s v=":38 LAE :33 double gated/downloaded and went to next flight before upload"/>
    <x v="3"/>
    <d v="1899-12-30T00:16:30"/>
  </r>
  <r>
    <d v="2024-09-22T00:00:00"/>
    <n v="842"/>
    <n v="105"/>
    <x v="24"/>
    <d v="1899-12-30T11:40:00"/>
    <d v="1899-12-30T11:56:00"/>
    <x v="60"/>
    <x v="80"/>
    <s v="late from YYZ delay"/>
    <x v="3"/>
    <d v="1899-12-30T00:16:00"/>
  </r>
  <r>
    <d v="2024-09-22T00:00:00"/>
    <n v="809"/>
    <n v="345"/>
    <x v="3"/>
    <d v="1899-12-30T12:34:00"/>
    <d v="1899-12-30T12:53:00"/>
    <x v="58"/>
    <x v="16"/>
    <s v=":13 LAE :06 EWCHR was listed as gate check on first CLR"/>
    <x v="3"/>
    <d v="1899-12-30T00:03:00"/>
  </r>
  <r>
    <d v="2024-09-22T00:00:00"/>
    <n v="843"/>
    <n v="633"/>
    <x v="42"/>
    <d v="1899-12-30T13:34:00"/>
    <d v="1899-12-30T13:46:00"/>
    <x v="9"/>
    <x v="10"/>
    <s v=":04 LAE :08 1 BLND/1 Aisle/3 WCHR "/>
    <x v="3"/>
    <d v="1899-12-30T00:04:00"/>
  </r>
  <r>
    <d v="2024-09-22T00:00:00"/>
    <n v="808"/>
    <n v="1947"/>
    <x v="37"/>
    <d v="1899-12-30T13:40:00"/>
    <d v="1899-12-30T14:22:00"/>
    <x v="72"/>
    <x v="55"/>
    <s v="Pilots connecting from MRY where JB malfunctioned"/>
    <x v="3"/>
    <d v="1899-12-30T00:42:00"/>
  </r>
  <r>
    <d v="2024-09-22T00:00:00"/>
    <n v="835"/>
    <n v="503"/>
    <x v="7"/>
    <d v="1899-12-30T13:54:00"/>
    <d v="1899-12-30T14:32:00"/>
    <x v="57"/>
    <x v="55"/>
    <s v="FA's connecting from MRY where JB malfunctioned "/>
    <x v="3"/>
    <d v="1899-12-30T00:38:00"/>
  </r>
  <r>
    <d v="2024-09-22T00:00:00"/>
    <n v="825"/>
    <n v="277"/>
    <x v="59"/>
    <d v="1899-12-30T14:14:00"/>
    <d v="1899-12-30T14:18:00"/>
    <x v="14"/>
    <x v="55"/>
    <s v="JB malfunction//MAC MX came out "/>
    <x v="3"/>
    <d v="1899-12-30T00:04:00"/>
  </r>
  <r>
    <d v="2024-09-22T00:00:00"/>
    <n v="844"/>
    <n v="617"/>
    <x v="69"/>
    <d v="1899-12-30T14:27:00"/>
    <d v="1899-12-30T14:29:00"/>
    <x v="49"/>
    <x v="8"/>
    <s v="JB pulled 14:24//Brake release 14:29"/>
    <x v="3"/>
    <d v="1899-12-30T00:02:00"/>
  </r>
  <r>
    <d v="2024-09-22T00:00:00"/>
    <n v="816"/>
    <n v="1701"/>
    <x v="19"/>
    <d v="1899-12-30T14:34:00"/>
    <d v="1899-12-30T15:36:00"/>
    <x v="12"/>
    <x v="37"/>
    <s v=":52 LAE :10 last pax off 14:57//boarding began 15:06//CSA was unaware that CA/FO were staying on AC from prev flight to work this flight"/>
    <x v="3"/>
    <d v="1899-12-30T00:05:00"/>
  </r>
  <r>
    <d v="2024-09-22T00:00:00"/>
    <n v="849"/>
    <n v="285"/>
    <x v="15"/>
    <d v="1899-12-30T14:47:00"/>
    <d v="1899-12-30T15:07:00"/>
    <x v="10"/>
    <x v="8"/>
    <s v="CA req to load late connecting pax"/>
    <x v="3"/>
    <d v="1899-12-30T00:20:00"/>
  </r>
  <r>
    <d v="2024-09-22T00:00:00"/>
    <n v="820"/>
    <n v="421"/>
    <x v="17"/>
    <d v="1899-12-30T15:00:00"/>
    <d v="1899-12-30T15:29:00"/>
    <x v="2"/>
    <x v="11"/>
    <s v=":19 LAE :10 Late crew rotation"/>
    <x v="3"/>
    <d v="1899-12-30T00:04:30"/>
  </r>
  <r>
    <d v="2024-09-22T00:00:00"/>
    <n v="828"/>
    <n v="295"/>
    <x v="41"/>
    <d v="1899-12-30T15:07:00"/>
    <d v="1899-12-30T16:16:00"/>
    <x v="8"/>
    <x v="6"/>
    <s v=":51 LAE :18 Catering returned//took off BOB cart and brought it back"/>
    <x v="3"/>
    <d v="1899-12-30T00:09:00"/>
  </r>
  <r>
    <d v="2024-09-22T00:00:00"/>
    <n v="841"/>
    <n v="605"/>
    <x v="14"/>
    <d v="1899-12-30T15:27:00"/>
    <d v="1899-12-30T16:06:00"/>
    <x v="85"/>
    <x v="80"/>
    <s v=":04 LAE :39 FAs late from inbound 1770"/>
    <x v="3"/>
    <d v="1899-12-30T00:17:30"/>
  </r>
  <r>
    <d v="2024-09-22T00:00:00"/>
    <n v="847"/>
    <n v="657"/>
    <x v="22"/>
    <d v="1899-12-30T15:34:00"/>
    <d v="1899-12-30T16:00:00"/>
    <x v="63"/>
    <x v="6"/>
    <s v="Catering late//off schedule"/>
    <x v="3"/>
    <d v="1899-12-30T00:26:00"/>
  </r>
  <r>
    <d v="2024-09-23T00:00:00"/>
    <n v="814"/>
    <n v="367"/>
    <x v="35"/>
    <d v="1899-12-30T07:20:00"/>
    <d v="1899-12-30T07:34:00"/>
    <x v="6"/>
    <x v="1"/>
    <s v="MX on board for LAV/Called off @0733"/>
    <x v="1"/>
    <d v="1899-12-30T00:14:00"/>
  </r>
  <r>
    <d v="2024-09-23T00:00:00"/>
    <n v="813"/>
    <n v="655"/>
    <x v="22"/>
    <d v="1899-12-30T14:34:00"/>
    <d v="1899-12-30T15:53:00"/>
    <x v="28"/>
    <x v="23"/>
    <s v="Pilot sick call//delayed 17:15"/>
    <x v="3"/>
    <d v="1899-12-30T01:19:00"/>
  </r>
  <r>
    <d v="2024-09-23T00:00:00"/>
    <n v="831"/>
    <n v="395"/>
    <x v="16"/>
    <d v="1899-12-30T14:40:00"/>
    <d v="1899-12-30T14:43:00"/>
    <x v="20"/>
    <x v="52"/>
    <s v="Checked seats//offloaded missing pax//missing pax came out of lav @ 5 min to departure/checked in and boarded"/>
    <x v="3"/>
    <d v="1899-12-30T00:03:00"/>
  </r>
  <r>
    <d v="2024-09-23T00:00:00"/>
    <n v="848"/>
    <n v="607"/>
    <x v="14"/>
    <d v="1899-12-30T16:00:00"/>
    <d v="1899-12-30T16:01:00"/>
    <x v="3"/>
    <x v="24"/>
    <s v="FA req to tag 3 overhead bags @ 5 min to departure//CSA removed backpacks and made space for overhead bags"/>
    <x v="3"/>
    <d v="1899-12-30T00:01:00"/>
  </r>
  <r>
    <d v="2024-09-26T00:00:00"/>
    <n v="822"/>
    <n v="207"/>
    <x v="70"/>
    <d v="1899-12-30T08:27:00"/>
    <d v="1899-12-30T08:30:00"/>
    <x v="20"/>
    <x v="5"/>
    <s v="Late position by MX, Blocked in @ 0745L"/>
    <x v="0"/>
    <d v="1899-12-30T00:03:00"/>
  </r>
  <r>
    <d v="2024-09-26T00:00:00"/>
    <n v="814"/>
    <n v="499"/>
    <x v="18"/>
    <d v="1899-12-30T09:54:00"/>
    <d v="1899-12-30T13:31:00"/>
    <x v="103"/>
    <x v="81"/>
    <s v="FO issue/ new crew called out- New STD 1345"/>
    <x v="0"/>
    <d v="1899-12-30T03:37:00"/>
  </r>
  <r>
    <d v="2024-09-26T00:00:00"/>
    <n v="821"/>
    <n v="1813"/>
    <x v="64"/>
    <d v="1899-12-30T14:20:00"/>
    <d v="1899-12-30T15:26:00"/>
    <x v="104"/>
    <x v="1"/>
    <s v="MX clear boarding @1506 for FWD LAV"/>
    <x v="1"/>
    <d v="1899-12-30T01:06:00"/>
  </r>
  <r>
    <d v="2024-09-26T00:00:00"/>
    <n v="828"/>
    <n v="407"/>
    <x v="13"/>
    <d v="1899-12-30T15:00:00"/>
    <d v="1899-12-30T15:34:00"/>
    <x v="77"/>
    <x v="25"/>
    <s v=":6 LAE :28 Strapping down and loading EWCHR/Cargo door closed @1518/Reclosed @1533"/>
    <x v="1"/>
    <d v="1899-12-30T00:14:00"/>
  </r>
  <r>
    <d v="2024-09-26T00:00:00"/>
    <n v="832"/>
    <n v="395"/>
    <x v="16"/>
    <d v="1899-12-30T15:14:00"/>
    <d v="1899-12-30T15:17:00"/>
    <x v="20"/>
    <x v="8"/>
    <s v="Paperwork back @1510/JB off @1511"/>
    <x v="1"/>
    <d v="1899-12-30T00:03:00"/>
  </r>
  <r>
    <d v="2024-09-26T00:00:00"/>
    <n v="843"/>
    <n v="421"/>
    <x v="17"/>
    <d v="1899-12-30T15:20:00"/>
    <d v="1899-12-30T15:42:00"/>
    <x v="60"/>
    <x v="12"/>
    <s v=":6 LAE :16 Removing PAX for vaping in LAV"/>
    <x v="1"/>
    <d v="1899-12-30T00:08:00"/>
  </r>
  <r>
    <d v="2024-09-26T00:00:00"/>
    <n v="845"/>
    <n v="285"/>
    <x v="15"/>
    <d v="1899-12-30T15:27:00"/>
    <d v="1899-12-30T15:40:00"/>
    <x v="12"/>
    <x v="1"/>
    <s v=":3 LAE :10 MX on board for logbook/RTG for APU bleed/Air start required"/>
    <x v="1"/>
    <d v="1899-12-30T00:05:00"/>
  </r>
  <r>
    <d v="2024-09-26T00:00:00"/>
    <n v="822"/>
    <n v="295"/>
    <x v="41"/>
    <d v="1899-12-30T16:00:00"/>
    <d v="1899-12-30T16:25:00"/>
    <x v="55"/>
    <x v="43"/>
    <s v="LATE LAV SERVICE/Completed @1625"/>
    <x v="1"/>
    <d v="1899-12-30T00:25:00"/>
  </r>
  <r>
    <d v="2024-09-27T00:00:00"/>
    <n v="816"/>
    <n v="1601"/>
    <x v="42"/>
    <d v="1899-12-30T10:00:00"/>
    <d v="1899-12-30T10:58:00"/>
    <x v="105"/>
    <x v="23"/>
    <s v="CA Sick Call"/>
    <x v="0"/>
    <d v="1899-12-30T00:58:00"/>
  </r>
  <r>
    <d v="2024-09-27T00:00:00"/>
    <n v="834"/>
    <n v="1803"/>
    <x v="49"/>
    <d v="1899-12-30T08:27:00"/>
    <d v="1899-12-30T08:52:00"/>
    <x v="55"/>
    <x v="1"/>
    <s v="Replacing seat cushion"/>
    <x v="0"/>
    <d v="1899-12-30T00:25:00"/>
  </r>
  <r>
    <d v="2024-09-27T00:00:00"/>
    <n v="840"/>
    <n v="501"/>
    <x v="7"/>
    <d v="1899-12-30T08:34:00"/>
    <d v="1899-12-30T08:40:00"/>
    <x v="58"/>
    <x v="24"/>
    <s v="Cabin MGT"/>
    <x v="0"/>
    <d v="1899-12-30T00:06:00"/>
  </r>
  <r>
    <d v="2024-09-27T00:00:00"/>
    <n v="832"/>
    <n v="1655"/>
    <x v="54"/>
    <d v="1899-12-30T10:30:00"/>
    <d v="1899-12-30T17:58:00"/>
    <x v="106"/>
    <x v="82"/>
    <s v="DMGD overhead bin"/>
    <x v="0"/>
    <d v="1899-12-30T04:38:00"/>
  </r>
  <r>
    <d v="2024-09-27T00:00:00"/>
    <n v="848"/>
    <n v="395"/>
    <x v="16"/>
    <d v="1899-12-30T14:40:00"/>
    <d v="1899-12-30T16:09:00"/>
    <x v="18"/>
    <x v="7"/>
    <s v="1:10 841 AOS :19 FA's req to tag bags after departure time/bags are correct size but overhead space exceeded//69 total overhead bags"/>
    <x v="3"/>
    <d v="1899-12-30T00:35:00"/>
  </r>
  <r>
    <d v="2024-09-27T00:00:00"/>
    <n v="848"/>
    <n v="395"/>
    <x v="16"/>
    <d v="1899-12-30T14:40:00"/>
    <d v="1899-12-30T16:09:00"/>
    <x v="30"/>
    <x v="24"/>
    <s v="1:10 841 AOS :19 FA's req to tag bags after departure time/bags are correct size but overhead space exceeded//69 total overhead bags"/>
    <x v="3"/>
    <d v="1899-12-30T00:09:30"/>
  </r>
  <r>
    <d v="2024-09-27T00:00:00"/>
    <n v="852"/>
    <n v="107"/>
    <x v="24"/>
    <d v="1899-12-30T15:34:00"/>
    <d v="1899-12-30T16:45:00"/>
    <x v="4"/>
    <x v="34"/>
    <s v=":56 LAE :15 ATC flow "/>
    <x v="3"/>
    <d v="1899-12-30T00:07:30"/>
  </r>
  <r>
    <d v="2024-09-27T00:00:00"/>
    <n v="833"/>
    <n v="657"/>
    <x v="22"/>
    <d v="1899-12-30T16:20:00"/>
    <d v="1899-12-30T16:36:00"/>
    <x v="60"/>
    <x v="1"/>
    <s v="MX inspecting L1 door"/>
    <x v="3"/>
    <d v="1899-12-30T00:16:00"/>
  </r>
  <r>
    <d v="2024-09-28T00:00:00"/>
    <n v="833"/>
    <n v="1695"/>
    <x v="10"/>
    <d v="1899-12-30T16:37:00"/>
    <d v="1899-12-30T16:39:00"/>
    <x v="49"/>
    <x v="1"/>
    <s v="MX HELD BOARDING"/>
    <x v="0"/>
    <d v="1899-12-30T00:02:00"/>
  </r>
  <r>
    <d v="2024-09-28T00:00:00"/>
    <n v="837"/>
    <n v="1629"/>
    <x v="43"/>
    <d v="1899-12-30T19:00:00"/>
    <d v="1899-12-30T19:16:00"/>
    <x v="14"/>
    <x v="76"/>
    <s v="LAE: Changing seatbelts"/>
    <x v="0"/>
    <d v="1899-12-30T00:02:00"/>
  </r>
  <r>
    <d v="2024-09-29T00:00:00"/>
    <n v="825"/>
    <n v="103"/>
    <x v="24"/>
    <d v="1899-12-30T07:27:00"/>
    <d v="1899-12-30T07:33:00"/>
    <x v="58"/>
    <x v="1"/>
    <s v="Waiting for logbook"/>
    <x v="1"/>
    <d v="1899-12-30T00:06:00"/>
  </r>
  <r>
    <d v="2024-09-29T00:00:00"/>
    <n v="827"/>
    <n v="1819"/>
    <x v="8"/>
    <d v="1899-12-30T07:47:00"/>
    <d v="1899-12-30T12:34:00"/>
    <x v="107"/>
    <x v="7"/>
    <s v="4:07 Aircraft availability/Multi AOS :40 LAE"/>
    <x v="1"/>
    <d v="1899-12-30T02:03:30"/>
  </r>
  <r>
    <d v="2024-09-29T00:00:00"/>
    <n v="832"/>
    <n v="193"/>
    <x v="2"/>
    <d v="1899-12-30T08:00:00"/>
    <d v="1899-12-30T08:02:00"/>
    <x v="49"/>
    <x v="1"/>
    <s v="Added MEL for FWD sink"/>
    <x v="1"/>
    <d v="1899-12-30T00:02:00"/>
  </r>
  <r>
    <d v="2024-09-29T00:00:00"/>
    <n v="856"/>
    <n v="1045"/>
    <x v="71"/>
    <d v="1899-12-30T12:54:00"/>
    <d v="1899-12-30T13:09:00"/>
    <x v="4"/>
    <x v="6"/>
    <s v="dented catering cart won't latch//new cart provided"/>
    <x v="3"/>
    <d v="1899-12-30T00:15:00"/>
  </r>
  <r>
    <d v="2024-09-29T00:00:00"/>
    <n v="849"/>
    <n v="207"/>
    <x v="70"/>
    <d v="1899-12-30T13:00:00"/>
    <d v="1899-12-30T13:50:00"/>
    <x v="72"/>
    <x v="6"/>
    <s v=":08 LAE :42 Late catering 13:37-13:50"/>
    <x v="3"/>
    <d v="1899-12-30T00:21:00"/>
  </r>
  <r>
    <d v="2024-09-29T00:00:00"/>
    <n v="844"/>
    <n v="345"/>
    <x v="3"/>
    <d v="1899-12-30T13:47:00"/>
    <d v="1899-12-30T14:18:00"/>
    <x v="12"/>
    <x v="62"/>
    <s v=":21 LAE :10 Last pax off 13:35//cleaners 13:29-13:49 causing JB back up - DK is looking further into this"/>
    <x v="3"/>
    <d v="1899-12-30T00:05:00"/>
  </r>
  <r>
    <d v="2024-09-29T00:00:00"/>
    <n v="820"/>
    <n v="919"/>
    <x v="63"/>
    <d v="1899-12-30T13:54:00"/>
    <d v="1899-12-30T14:55:00"/>
    <x v="19"/>
    <x v="6"/>
    <s v=":49 LAE :12 late catering"/>
    <x v="3"/>
    <d v="1899-12-30T00:06:00"/>
  </r>
  <r>
    <d v="2024-09-29T00:00:00"/>
    <n v="837"/>
    <n v="503"/>
    <x v="7"/>
    <d v="1899-12-30T14:07:00"/>
    <d v="1899-12-30T16:38:00"/>
    <x v="108"/>
    <x v="83"/>
    <s v="CA fatigue call"/>
    <x v="3"/>
    <d v="1899-12-30T02:31:00"/>
  </r>
  <r>
    <d v="2024-09-29T00:00:00"/>
    <n v="842"/>
    <n v="657"/>
    <x v="22"/>
    <d v="1899-12-30T14:27:00"/>
    <d v="1899-12-30T14:54:00"/>
    <x v="81"/>
    <x v="6"/>
    <s v="Catering off 14:47"/>
    <x v="3"/>
    <s v=" "/>
  </r>
  <r>
    <d v="2024-09-29T00:00:00"/>
    <n v="843"/>
    <n v="421"/>
    <x v="17"/>
    <d v="1899-12-30T14:54:00"/>
    <d v="1899-12-30T15:56:00"/>
    <x v="2"/>
    <x v="84"/>
    <s v=":53 LAE :09 CSA tagging oversized bag at STD"/>
    <x v="3"/>
    <d v="1899-12-30T00:04:30"/>
  </r>
  <r>
    <d v="2024-09-29T00:00:00"/>
    <n v="829"/>
    <n v="395"/>
    <x v="16"/>
    <d v="1899-12-30T15:00:00"/>
    <d v="1899-12-30T15:36:00"/>
    <x v="67"/>
    <x v="8"/>
    <s v=":22 LAE :07 ppwk to CA 15:26 and returned 15:36 :05 Late to start boarding :02 2 WCHR"/>
    <x v="3"/>
    <d v="1899-12-30T00:01:45"/>
  </r>
  <r>
    <d v="2024-09-29T00:00:00"/>
    <n v="829"/>
    <n v="395"/>
    <x v="16"/>
    <d v="1899-12-30T15:00:00"/>
    <d v="1899-12-30T15:36:00"/>
    <x v="40"/>
    <x v="37"/>
    <s v=":22 LAE :07 ppwk to CA 15:26 and returned 15:36 :05 Late to start boarding :02 2 WCHR"/>
    <x v="3"/>
    <d v="1899-12-30T00:01:15"/>
  </r>
  <r>
    <d v="2024-09-29T00:00:00"/>
    <n v="829"/>
    <n v="395"/>
    <x v="16"/>
    <d v="1899-12-30T15:00:00"/>
    <d v="1899-12-30T15:36:00"/>
    <x v="49"/>
    <x v="10"/>
    <s v=":22 LAE :07 ppwk to CA 15:26 and returned 15:36 :05 Late to start boarding :02 2 WCHR"/>
    <x v="3"/>
    <d v="1899-12-30T00:00:30"/>
  </r>
  <r>
    <d v="2024-09-29T00:00:00"/>
    <n v="801"/>
    <n v="605"/>
    <x v="14"/>
    <d v="1899-12-30T15:27:00"/>
    <d v="1899-12-30T15:43:00"/>
    <x v="60"/>
    <x v="1"/>
    <s v="Logbook received @ 15:40"/>
    <x v="3"/>
    <d v="1899-12-30T00:16:00"/>
  </r>
  <r>
    <d v="2024-09-29T00:00:00"/>
    <n v="825"/>
    <n v="295"/>
    <x v="41"/>
    <d v="1899-12-30T15:40:00"/>
    <d v="1899-12-30T15:48:00"/>
    <x v="9"/>
    <x v="6"/>
    <s v="Catering came back to switch out meals 15:44-15:48"/>
    <x v="3"/>
    <d v="1899-12-30T00:08:00"/>
  </r>
  <r>
    <d v="2024-09-30T00:00:00"/>
    <n v="822"/>
    <n v="233"/>
    <x v="51"/>
    <d v="1899-12-30T07:07:00"/>
    <d v="1899-12-30T07:19:00"/>
    <x v="19"/>
    <x v="8"/>
    <s v="CA performing manual count "/>
    <x v="1"/>
    <d v="1899-12-30T00:12:00"/>
  </r>
  <r>
    <d v="2024-09-30T00:00:00"/>
    <n v="825"/>
    <n v="367"/>
    <x v="35"/>
    <d v="1899-12-30T07:20:00"/>
    <d v="1899-12-30T07:23:00"/>
    <x v="20"/>
    <x v="84"/>
    <s v="Late gate checks added at STD/Cargo door closed @0723"/>
    <x v="1"/>
    <d v="1899-12-30T00:03:00"/>
  </r>
  <r>
    <d v="2024-09-30T00:00:00"/>
    <n v="844"/>
    <n v="343"/>
    <x v="3"/>
    <d v="1899-12-30T07:27:00"/>
    <d v="1899-12-30T07:32:00"/>
    <x v="40"/>
    <x v="12"/>
    <s v="Waiting on late PAX to be seated/L1 door closed @0732 "/>
    <x v="1"/>
    <d v="1899-12-30T00:05:00"/>
  </r>
  <r>
    <d v="2024-09-30T00:00:00"/>
    <n v="816"/>
    <n v="383"/>
    <x v="29"/>
    <d v="1899-12-30T07:40:00"/>
    <d v="1899-12-30T07:53:00"/>
    <x v="35"/>
    <x v="24"/>
    <s v="FA pulled bag from OH @ STD to tag/LMC added @0753"/>
    <x v="1"/>
    <d v="1899-12-30T00:13:00"/>
  </r>
  <r>
    <d v="2024-09-30T00:00:00"/>
    <n v="849"/>
    <n v="603"/>
    <x v="14"/>
    <d v="1899-12-30T08:27:00"/>
    <d v="1899-12-30T08:40:00"/>
    <x v="35"/>
    <x v="10"/>
    <s v="Late ADA PAX showed to gate"/>
    <x v="1"/>
    <d v="1899-12-30T00:13:00"/>
  </r>
  <r>
    <d v="2024-09-30T00:00:00"/>
    <n v="809"/>
    <n v="295"/>
    <x v="41"/>
    <d v="1899-12-30T15:07:00"/>
    <d v="1899-12-30T15:47:00"/>
    <x v="5"/>
    <x v="7"/>
    <s v="851 AOS//tail swap"/>
    <x v="3"/>
    <d v="1899-12-30T00:40:00"/>
  </r>
  <r>
    <d v="2024-09-30T00:00:00"/>
    <n v="843"/>
    <n v="107"/>
    <x v="24"/>
    <d v="1899-12-30T15:47:00"/>
    <d v="1899-12-30T16:08:00"/>
    <x v="62"/>
    <x v="85"/>
    <s v="Gate and ticket counter computers cannot connect to server//MAC # INC0219166//SY # INC0127029//system up 15:59"/>
    <x v="3"/>
    <d v="1899-12-30T00:21:00"/>
  </r>
  <r>
    <d v="2024-09-30T00:00:00"/>
    <n v="844"/>
    <n v="607"/>
    <x v="14"/>
    <d v="1899-12-30T16:00:00"/>
    <d v="1899-12-30T16:31:00"/>
    <x v="75"/>
    <x v="85"/>
    <s v="Gate and ticket counter computers cannot connect to server//MAC # INC0219166//SY # INC0127029//system up 15:59"/>
    <x v="3"/>
    <d v="1899-12-30T00:31:00"/>
  </r>
  <r>
    <d v="2024-09-30T00:00:00"/>
    <n v="825"/>
    <n v="259"/>
    <x v="43"/>
    <d v="1899-12-30T16:07:00"/>
    <d v="1899-12-30T16:56:00"/>
    <x v="109"/>
    <x v="8"/>
    <s v="Pilot replacement"/>
    <x v="3"/>
    <d v="1899-12-30T00:4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8">
  <r>
    <x v="0"/>
    <x v="0"/>
    <n v="567"/>
    <s v="JFK"/>
    <d v="1899-12-30T06:47:00"/>
    <d v="1899-12-30T07:30:00"/>
    <x v="0"/>
    <x v="0"/>
    <x v="0"/>
    <s v="FA Sick Call, replacement arrived @0720L"/>
    <s v="Amanda"/>
    <d v="1899-12-30T00:43:00"/>
    <s v="08/01/2024-567-JFK"/>
    <x v="0"/>
  </r>
  <r>
    <x v="0"/>
    <x v="1"/>
    <n v="1227"/>
    <s v="BDL"/>
    <d v="1899-12-30T07:14:00"/>
    <d v="1899-12-30T07:58:00"/>
    <x v="1"/>
    <x v="1"/>
    <x v="1"/>
    <s v="Returned to gate H14 for noise in AFT galley"/>
    <s v="Amanda"/>
    <d v="1899-12-30T00:44:00"/>
    <s v="08/01/2024-1227-BDL"/>
    <x v="0"/>
  </r>
  <r>
    <x v="0"/>
    <x v="2"/>
    <n v="193"/>
    <s v="BWI"/>
    <d v="1899-12-30T07:20:00"/>
    <d v="1899-12-30T07:29:00"/>
    <x v="2"/>
    <x v="2"/>
    <x v="2"/>
    <s v="ATC Metering to the gate"/>
    <s v="Amanda"/>
    <d v="1899-12-30T00:09:00"/>
    <s v="08/01/2024-193-BWI"/>
    <x v="1"/>
  </r>
  <r>
    <x v="0"/>
    <x v="3"/>
    <n v="341"/>
    <s v="MCO"/>
    <d v="1899-12-30T07:27:00"/>
    <d v="1899-12-30T07:28:00"/>
    <x v="3"/>
    <x v="2"/>
    <x v="2"/>
    <s v="ATC Metering to the gate"/>
    <s v="Amanda"/>
    <d v="1899-12-30T00:01:00"/>
    <s v="08/01/2024-341-MCO"/>
    <x v="1"/>
  </r>
  <r>
    <x v="0"/>
    <x v="4"/>
    <n v="1917"/>
    <s v="YYZ"/>
    <d v="1899-12-30T07:34:00"/>
    <d v="1899-12-30T07:49:00"/>
    <x v="4"/>
    <x v="3"/>
    <x v="0"/>
    <s v="Late to gate due to late FA on PREV FLT (567JFK)"/>
    <s v="Amanda"/>
    <d v="1899-12-30T00:15:00"/>
    <s v="08/01/2024-1917-YYZ"/>
    <x v="1"/>
  </r>
  <r>
    <x v="0"/>
    <x v="5"/>
    <n v="1123"/>
    <s v="SYR"/>
    <d v="1899-12-30T08:14:00"/>
    <d v="1899-12-30T08:54:00"/>
    <x v="5"/>
    <x v="4"/>
    <x v="3"/>
    <s v="Tire change"/>
    <s v="Amanda"/>
    <d v="1899-12-30T00:40:00"/>
    <s v="08/01/2024-1123-SYR"/>
    <x v="0"/>
  </r>
  <r>
    <x v="0"/>
    <x v="6"/>
    <n v="909"/>
    <s v="ILM"/>
    <d v="1899-12-30T08:27:00"/>
    <d v="1899-12-30T08:28:00"/>
    <x v="3"/>
    <x v="1"/>
    <x v="1"/>
    <s v="Late to gate- Working on fuel imbalance at hangar"/>
    <s v="Amanda"/>
    <d v="1899-12-30T00:01:00"/>
    <s v="08/01/2024-909-ILM"/>
    <x v="1"/>
  </r>
  <r>
    <x v="0"/>
    <x v="7"/>
    <n v="501"/>
    <s v="DFW"/>
    <d v="1899-12-30T08:47:00"/>
    <d v="1899-12-30T09:01:00"/>
    <x v="6"/>
    <x v="5"/>
    <x v="1"/>
    <s v="H4 opened @ 0740, MX blocked in @0818"/>
    <s v="Amanda"/>
    <d v="1899-12-30T00:14:00"/>
    <s v="08/01/2024-501-DFW"/>
    <x v="1"/>
  </r>
  <r>
    <x v="0"/>
    <x v="8"/>
    <n v="1821"/>
    <s v="PWM"/>
    <d v="1899-12-30T09:14:00"/>
    <d v="1899-12-30T09:37:00"/>
    <x v="7"/>
    <x v="1"/>
    <x v="1"/>
    <s v="APU MEL Added- Air start required"/>
    <s v="Amanda"/>
    <d v="1899-12-30T00:23:00"/>
    <s v="08/01/2024-1821-PWM"/>
    <x v="1"/>
  </r>
  <r>
    <x v="0"/>
    <x v="9"/>
    <n v="303"/>
    <s v="BZN"/>
    <d v="1899-12-30T09:20:00"/>
    <d v="1899-12-30T09:38:00"/>
    <x v="8"/>
    <x v="1"/>
    <x v="1"/>
    <s v="Coffee maker and oven MEL"/>
    <s v="Amanda"/>
    <d v="1899-12-30T00:18:00"/>
    <s v="08/01/2024-303-BZN"/>
    <x v="1"/>
  </r>
  <r>
    <x v="0"/>
    <x v="10"/>
    <n v="1695"/>
    <s v="YUL"/>
    <d v="1899-12-30T09:30:00"/>
    <d v="1899-12-30T09:38:00"/>
    <x v="9"/>
    <x v="1"/>
    <x v="1"/>
    <s v="Late to gate- Working on fuel imbalance at hangar"/>
    <s v="Amanda"/>
    <d v="1899-12-30T00:08:00"/>
    <s v="08/01/2024-1695-YUL"/>
    <x v="1"/>
  </r>
  <r>
    <x v="0"/>
    <x v="11"/>
    <n v="1053"/>
    <s v="PIT"/>
    <d v="1899-12-30T09:47:00"/>
    <d v="1899-12-30T10:10:00"/>
    <x v="7"/>
    <x v="6"/>
    <x v="4"/>
    <s v="Late catering, not on until 0956L- called multiple times"/>
    <s v="Amanda"/>
    <d v="1899-12-30T00:23:00"/>
    <s v="08/01/2024-1053-PIT"/>
    <x v="1"/>
  </r>
  <r>
    <x v="0"/>
    <x v="12"/>
    <n v="667"/>
    <s v="IAD"/>
    <d v="1899-12-30T10:05:00"/>
    <d v="1899-12-30T10:25:00"/>
    <x v="10"/>
    <x v="1"/>
    <x v="1"/>
    <s v="MX on board- Cycling circuit breaker light "/>
    <s v="Amanda"/>
    <d v="1899-12-30T00:20:00"/>
    <s v="08/01/2024-667-IAD"/>
    <x v="1"/>
  </r>
  <r>
    <x v="0"/>
    <x v="13"/>
    <n v="407"/>
    <s v="SAN"/>
    <d v="1899-12-30T14:34:00"/>
    <d v="1899-12-30T17:15:00"/>
    <x v="11"/>
    <x v="7"/>
    <x v="1"/>
    <s v="Aircraft rotation from 832 L2 DOOR "/>
    <s v="Gevone"/>
    <d v="1899-12-30T02:41:00"/>
    <s v="08/01/2024-407-SAN"/>
    <x v="2"/>
  </r>
  <r>
    <x v="0"/>
    <x v="1"/>
    <n v="605"/>
    <s v="PHX"/>
    <d v="1899-12-30T14:47:00"/>
    <d v="1899-12-30T14:57:00"/>
    <x v="12"/>
    <x v="8"/>
    <x v="5"/>
    <s v="CA held boarding to debrief with inbound CA/1st PAX on board @1429"/>
    <s v="Gevone"/>
    <d v="1899-12-30T00:10:00"/>
    <s v="08/01/2024-605-PHX"/>
    <x v="1"/>
  </r>
  <r>
    <x v="0"/>
    <x v="14"/>
    <n v="285"/>
    <s v="SEA"/>
    <d v="1899-12-30T15:20:00"/>
    <d v="1899-12-30T15:35:00"/>
    <x v="4"/>
    <x v="9"/>
    <x v="3"/>
    <s v="MISSING 7 BAGS"/>
    <s v="Gevone"/>
    <d v="1899-12-30T00:15:00"/>
    <s v="08/01/2024-285-SEA"/>
    <x v="1"/>
  </r>
  <r>
    <x v="0"/>
    <x v="5"/>
    <n v="395"/>
    <s v="SFO"/>
    <d v="1899-12-30T14:54:00"/>
    <d v="1899-12-30T15:49:00"/>
    <x v="13"/>
    <x v="9"/>
    <x v="3"/>
    <s v=":45 LAE :10 Locating bags"/>
    <s v="Gevone"/>
    <d v="1899-12-30T00:55:00"/>
    <s v="08/01/2024-395-SFO"/>
    <x v="0"/>
  </r>
  <r>
    <x v="0"/>
    <x v="0"/>
    <n v="427"/>
    <s v="LAX"/>
    <d v="1899-12-30T14:40:00"/>
    <d v="1899-12-30T15:18:00"/>
    <x v="14"/>
    <x v="10"/>
    <x v="6"/>
    <s v=":34 LAE :4 POS needing lift and assist"/>
    <s v="Gevone"/>
    <d v="1899-12-30T00:17:00"/>
    <s v="08/01/2024-427-LAX"/>
    <x v="0"/>
  </r>
  <r>
    <x v="0"/>
    <x v="0"/>
    <n v="427"/>
    <s v="LAX"/>
    <d v="1899-12-30T14:40:00"/>
    <d v="1899-12-30T15:18:00"/>
    <x v="15"/>
    <x v="11"/>
    <x v="7"/>
    <s v=":34 LAE :4 POS needing lift and assist"/>
    <s v="Gevone"/>
    <d v="1899-12-30T00:02:00"/>
    <s v="08/01/2024-427-LAX"/>
    <x v="1"/>
  </r>
  <r>
    <x v="0"/>
    <x v="15"/>
    <n v="499"/>
    <s v="IND"/>
    <d v="1899-12-30T15:34:00"/>
    <d v="1899-12-30T16:08:00"/>
    <x v="14"/>
    <x v="1"/>
    <x v="1"/>
    <s v="MX MEL potable water"/>
    <s v="Gevone"/>
    <d v="1899-12-30T00:34:00"/>
    <s v="08/01/2024-499-IND"/>
    <x v="0"/>
  </r>
  <r>
    <x v="0"/>
    <x v="16"/>
    <n v="1701"/>
    <s v="SLC"/>
    <d v="1899-12-30T15:27:00"/>
    <d v="1899-12-30T16:41:00"/>
    <x v="16"/>
    <x v="1"/>
    <x v="1"/>
    <s v="MX held boarding for GPS "/>
    <s v="Gevone"/>
    <d v="1899-12-30T01:14:00"/>
    <s v="08/01/2024-1701-SLC"/>
    <x v="3"/>
  </r>
  <r>
    <x v="0"/>
    <x v="17"/>
    <n v="1273"/>
    <s v="RNO"/>
    <d v="1899-12-30T15:40:00"/>
    <d v="1899-12-30T16:26:00"/>
    <x v="17"/>
    <x v="1"/>
    <x v="1"/>
    <s v="MX held boarding to MEL potable water"/>
    <s v="Gevone"/>
    <d v="1899-12-30T00:46:00"/>
    <s v="08/01/2024-1273-RNO"/>
    <x v="0"/>
  </r>
  <r>
    <x v="0"/>
    <x v="6"/>
    <n v="1815"/>
    <s v="MKE"/>
    <d v="1899-12-30T16:07:00"/>
    <d v="1899-12-30T16:11:00"/>
    <x v="15"/>
    <x v="12"/>
    <x v="5"/>
    <s v="Crew coming from BZN/304"/>
    <s v="Gevone"/>
    <d v="1899-12-30T00:04:00"/>
    <s v="08/01/2024-1815-MKE"/>
    <x v="1"/>
  </r>
  <r>
    <x v="0"/>
    <x v="3"/>
    <n v="659"/>
    <s v="DEN"/>
    <d v="1899-12-30T16:14:00"/>
    <d v="1899-12-30T17:50:00"/>
    <x v="18"/>
    <x v="10"/>
    <x v="6"/>
    <s v=":26 LAE :1:10 MX held boarding write ups/Clear boarding @ 1705"/>
    <s v="Gevone"/>
    <d v="1899-12-30T00:13:00"/>
    <s v="08/01/2024-659-DEN"/>
    <x v="1"/>
  </r>
  <r>
    <x v="0"/>
    <x v="3"/>
    <n v="659"/>
    <s v="DEN"/>
    <d v="1899-12-30T16:14:00"/>
    <d v="1899-12-30T17:50:00"/>
    <x v="19"/>
    <x v="1"/>
    <x v="1"/>
    <s v=":26 LAE :1:10 MX held boarding write ups/Clear boarding @ 1705"/>
    <s v="Gevone"/>
    <d v="1899-12-30T00:35:00"/>
    <s v="08/01/2024-659-DEN"/>
    <x v="3"/>
  </r>
  <r>
    <x v="0"/>
    <x v="18"/>
    <n v="1953"/>
    <s v="COS"/>
    <d v="1899-12-30T16:20:00"/>
    <d v="1899-12-30T16:42:00"/>
    <x v="12"/>
    <x v="10"/>
    <x v="6"/>
    <s v=":10 LAE :12 Deplaning 8 ADA PAX cause slow boarding"/>
    <s v="Gevone"/>
    <d v="1899-12-30T00:05:00"/>
    <s v="08/01/2024-1953-COS"/>
    <x v="1"/>
  </r>
  <r>
    <x v="0"/>
    <x v="18"/>
    <n v="1953"/>
    <s v="COS"/>
    <d v="1899-12-30T16:20:00"/>
    <d v="1899-12-30T16:42:00"/>
    <x v="20"/>
    <x v="11"/>
    <x v="7"/>
    <s v=":10 LAE :12 Deplaning 8 ADA PAX cause slow boarding"/>
    <s v="Gevone"/>
    <d v="1899-12-30T00:06:00"/>
    <s v="08/01/2024-1953-COS"/>
    <x v="1"/>
  </r>
  <r>
    <x v="0"/>
    <x v="9"/>
    <n v="107"/>
    <s v="LAS"/>
    <d v="1899-12-30T16:00:00"/>
    <d v="1899-12-30T16:20:00"/>
    <x v="21"/>
    <x v="10"/>
    <x v="6"/>
    <s v=":17 LAE :3 Waiting on PAX to be seated "/>
    <s v="Gevone"/>
    <d v="1899-12-30T00:08:30"/>
    <s v="08/01/2024-107-LAS"/>
    <x v="1"/>
  </r>
  <r>
    <x v="0"/>
    <x v="9"/>
    <n v="107"/>
    <s v="LAS"/>
    <d v="1899-12-30T16:00:00"/>
    <d v="1899-12-30T16:20:00"/>
    <x v="22"/>
    <x v="13"/>
    <x v="8"/>
    <s v=":17 LAE :3 Waiting on PAX to be seated "/>
    <s v="Gevone"/>
    <d v="1899-12-30T00:01:30"/>
    <s v="08/01/2024-107-LAS"/>
    <x v="1"/>
  </r>
  <r>
    <x v="0"/>
    <x v="19"/>
    <n v="1913"/>
    <s v="GRR"/>
    <d v="1899-12-30T15:54:00"/>
    <d v="1899-12-30T16:27:00"/>
    <x v="23"/>
    <x v="7"/>
    <x v="1"/>
    <s v="Aircraft rotation from 843"/>
    <s v="Gevone"/>
    <d v="1899-12-30T00:33:00"/>
    <s v="08/01/2024-1913-GRR"/>
    <x v="0"/>
  </r>
  <r>
    <x v="0"/>
    <x v="20"/>
    <n v="1617"/>
    <s v="FLL"/>
    <d v="1899-12-30T16:34:00"/>
    <d v="1899-12-30T19:01:00"/>
    <x v="24"/>
    <x v="1"/>
    <x v="1"/>
    <s v="Lightning strike/MX held boarding/Clear to board @1810"/>
    <s v="Gevone"/>
    <d v="1899-12-30T02:27:00"/>
    <s v="08/01/2024-1617-FLL"/>
    <x v="4"/>
  </r>
  <r>
    <x v="0"/>
    <x v="8"/>
    <n v="219"/>
    <s v="CVG"/>
    <d v="1899-12-30T15:14:00"/>
    <d v="1899-12-30T17:59:00"/>
    <x v="25"/>
    <x v="10"/>
    <x v="6"/>
    <s v=":45 LAE :2:00 Aircraft rotation from 819 "/>
    <s v="Gevone"/>
    <d v="1899-12-30T00:22:30"/>
    <s v="08/01/2024-219-CVG"/>
    <x v="0"/>
  </r>
  <r>
    <x v="0"/>
    <x v="8"/>
    <n v="219"/>
    <s v="CVG"/>
    <d v="1899-12-30T15:14:00"/>
    <d v="1899-12-30T17:59:00"/>
    <x v="26"/>
    <x v="7"/>
    <x v="1"/>
    <s v=":45 LAE :2:00 Aircraft rotation from 819 "/>
    <s v="Gevone"/>
    <d v="1899-12-30T01:00:00"/>
    <s v="08/01/2024-219-CVG"/>
    <x v="4"/>
  </r>
  <r>
    <x v="0"/>
    <x v="21"/>
    <n v="473"/>
    <s v="ANC"/>
    <d v="1899-12-30T17:00:00"/>
    <d v="1899-12-30T17:57:00"/>
    <x v="27"/>
    <x v="10"/>
    <x v="6"/>
    <s v=":35 LAE :22 Late catering/OFF @1745"/>
    <s v="Gevone"/>
    <d v="1899-12-30T00:17:30"/>
    <s v="08/01/2024-473-ANC"/>
    <x v="0"/>
  </r>
  <r>
    <x v="0"/>
    <x v="21"/>
    <n v="473"/>
    <s v="ANC"/>
    <d v="1899-12-30T17:00:00"/>
    <d v="1899-12-30T17:57:00"/>
    <x v="28"/>
    <x v="6"/>
    <x v="4"/>
    <s v=":35 LAE :22 Late catering/OFF @1745"/>
    <s v="Gevone"/>
    <d v="1899-12-30T00:11:00"/>
    <s v="08/01/2024-473-ANC"/>
    <x v="1"/>
  </r>
  <r>
    <x v="1"/>
    <x v="13"/>
    <n v="391"/>
    <s v="SFO"/>
    <d v="1899-12-30T06:00:00"/>
    <d v="1899-12-30T06:09:00"/>
    <x v="2"/>
    <x v="0"/>
    <x v="0"/>
    <s v="Late FA"/>
    <s v="Amanda"/>
    <d v="1899-12-30T00:09:00"/>
    <s v="08/02/2024-391-SFO"/>
    <x v="1"/>
  </r>
  <r>
    <x v="1"/>
    <x v="18"/>
    <n v="383"/>
    <s v="RSW"/>
    <d v="1899-12-30T06:34:00"/>
    <d v="1899-12-30T07:07:00"/>
    <x v="23"/>
    <x v="14"/>
    <x v="9"/>
    <s v="Bird strike"/>
    <s v="Amanda"/>
    <d v="1899-12-30T00:33:00"/>
    <s v="08/02/2024-383-RSW"/>
    <x v="0"/>
  </r>
  <r>
    <x v="1"/>
    <x v="22"/>
    <n v="1907"/>
    <s v="DTW"/>
    <d v="1899-12-30T06:47:00"/>
    <d v="1899-12-30T06:59:00"/>
    <x v="20"/>
    <x v="9"/>
    <x v="3"/>
    <s v="Inbound redeye transfers not separated upon arrival, searching for connecting bags. "/>
    <s v="Amanda"/>
    <d v="1899-12-30T00:12:00"/>
    <s v="08/02/2024-1907-DTW"/>
    <x v="1"/>
  </r>
  <r>
    <x v="1"/>
    <x v="21"/>
    <n v="1835"/>
    <s v="SAT"/>
    <d v="1899-12-30T07:07:00"/>
    <d v="1899-12-30T07:23:00"/>
    <x v="29"/>
    <x v="10"/>
    <x v="6"/>
    <s v=":13 LAE :03Late signing security sheet, working on separating ANC transfer bags. "/>
    <s v="Amanda"/>
    <d v="1899-12-30T00:06:30"/>
    <s v="08/02/2024-1835-SAT"/>
    <x v="1"/>
  </r>
  <r>
    <x v="1"/>
    <x v="21"/>
    <n v="1835"/>
    <s v="SAT"/>
    <d v="1899-12-30T07:07:00"/>
    <d v="1899-12-30T07:23:00"/>
    <x v="22"/>
    <x v="15"/>
    <x v="3"/>
    <s v=":13 LAE :03Late signing security sheet, working on separating ANC transfer bags. "/>
    <s v="Amanda"/>
    <d v="1899-12-30T00:01:30"/>
    <s v="08/02/2024-1835-SAT"/>
    <x v="1"/>
  </r>
  <r>
    <x v="1"/>
    <x v="5"/>
    <n v="489"/>
    <s v="FCA"/>
    <d v="1899-12-30T07:27:00"/>
    <d v="1899-12-30T07:36:00"/>
    <x v="2"/>
    <x v="0"/>
    <x v="0"/>
    <s v="Late FA"/>
    <s v="Amanda"/>
    <d v="1899-12-30T00:09:00"/>
    <s v="08/02/2024-489-FCA"/>
    <x v="1"/>
  </r>
  <r>
    <x v="1"/>
    <x v="7"/>
    <n v="1775"/>
    <s v="PHL"/>
    <d v="1899-12-30T07:47:00"/>
    <d v="1899-12-30T07:50:00"/>
    <x v="22"/>
    <x v="16"/>
    <x v="6"/>
    <s v="Late to gate PREV FLT (1907DTW)"/>
    <s v="Amanda"/>
    <d v="1899-12-30T00:03:00"/>
    <s v="08/02/2024-1775-PHL"/>
    <x v="1"/>
  </r>
  <r>
    <x v="1"/>
    <x v="14"/>
    <n v="558"/>
    <s v="EAU"/>
    <d v="1899-12-30T08:00:00"/>
    <d v="1899-12-30T08:18:00"/>
    <x v="8"/>
    <x v="0"/>
    <x v="0"/>
    <s v="Late FA"/>
    <s v="Amanda"/>
    <d v="1899-12-30T00:18:00"/>
    <s v="08/02/2024-558-EAU"/>
    <x v="1"/>
  </r>
  <r>
    <x v="1"/>
    <x v="4"/>
    <n v="367"/>
    <s v="TPA"/>
    <d v="1899-12-30T08:20:00"/>
    <d v="1899-12-30T08:29:00"/>
    <x v="2"/>
    <x v="2"/>
    <x v="2"/>
    <s v="ATC Metering to the gate"/>
    <s v="Amanda"/>
    <d v="1899-12-30T00:09:00"/>
    <s v="08/02/2024-367-TPA"/>
    <x v="1"/>
  </r>
  <r>
    <x v="1"/>
    <x v="0"/>
    <n v="1419"/>
    <s v="RIC"/>
    <d v="1899-12-30T08:40:00"/>
    <d v="1899-12-30T08:43:00"/>
    <x v="22"/>
    <x v="5"/>
    <x v="1"/>
    <s v="H3 open @ 0727, MX blocked at 0806"/>
    <s v="Amanda"/>
    <d v="1899-12-30T00:03:00"/>
    <s v="08/02/2024-1419-RIC"/>
    <x v="1"/>
  </r>
  <r>
    <x v="1"/>
    <x v="23"/>
    <n v="501"/>
    <s v="DFW"/>
    <d v="1899-12-30T08:47:00"/>
    <d v="1899-12-30T09:26:00"/>
    <x v="30"/>
    <x v="1"/>
    <x v="1"/>
    <s v="CA seat change/ ceiling light"/>
    <s v="Amanda"/>
    <d v="1899-12-30T00:39:00"/>
    <s v="08/02/2024-501-DFW"/>
    <x v="0"/>
  </r>
  <r>
    <x v="1"/>
    <x v="8"/>
    <n v="1947"/>
    <s v="CLT"/>
    <d v="1899-12-30T08:54:00"/>
    <d v="1899-12-30T09:38:00"/>
    <x v="1"/>
    <x v="7"/>
    <x v="1"/>
    <s v="Swap from 820, PWM can not handle airstart."/>
    <s v="Amanda"/>
    <d v="1899-12-30T00:44:00"/>
    <s v="08/02/2024-1947-CLT"/>
    <x v="0"/>
  </r>
  <r>
    <x v="1"/>
    <x v="2"/>
    <n v="1821"/>
    <s v="PWM"/>
    <d v="1899-12-30T09:00:00"/>
    <d v="1899-12-30T11:34:00"/>
    <x v="31"/>
    <x v="14"/>
    <x v="9"/>
    <s v="Bird strike"/>
    <s v="Amanda"/>
    <d v="1899-12-30T02:34:00"/>
    <s v="08/02/2024-1821-PWM"/>
    <x v="2"/>
  </r>
  <r>
    <x v="1"/>
    <x v="24"/>
    <n v="1057"/>
    <s v="BUF"/>
    <d v="1899-12-30T10:00:00"/>
    <d v="1899-12-30T13:40:00"/>
    <x v="32"/>
    <x v="7"/>
    <x v="1"/>
    <s v="AOS"/>
    <s v="Amanda"/>
    <d v="1899-12-30T03:40:00"/>
    <s v="08/02/2024-1057-BUF"/>
    <x v="5"/>
  </r>
  <r>
    <x v="1"/>
    <x v="6"/>
    <n v="1651"/>
    <s v="DFW"/>
    <d v="1899-12-30T10:50:00"/>
    <d v="1899-12-30T12:09:00"/>
    <x v="33"/>
    <x v="14"/>
    <x v="9"/>
    <s v="AOS"/>
    <s v="Amanda"/>
    <d v="1899-12-30T01:19:00"/>
    <s v="08/02/2024-1651-DFW"/>
    <x v="3"/>
  </r>
  <r>
    <x v="1"/>
    <x v="25"/>
    <n v="101"/>
    <s v="LAS"/>
    <d v="1899-12-30T12:07:00"/>
    <d v="1899-12-30T12:25:00"/>
    <x v="22"/>
    <x v="10"/>
    <x v="6"/>
    <s v="03: LAE / / :15 Late upload"/>
    <s v="Cole"/>
    <d v="1899-12-30T00:01:30"/>
    <s v="08/02/2024-101-LAS"/>
    <x v="1"/>
  </r>
  <r>
    <x v="1"/>
    <x v="25"/>
    <n v="101"/>
    <s v="LAS"/>
    <d v="1899-12-30T12:07:00"/>
    <d v="1899-12-30T12:25:00"/>
    <x v="4"/>
    <x v="17"/>
    <x v="3"/>
    <s v="03: LAE / / :15 Late upload"/>
    <s v="Cole"/>
    <d v="1899-12-30T00:07:30"/>
    <s v="08/02/2024-101-LAS"/>
    <x v="1"/>
  </r>
  <r>
    <x v="1"/>
    <x v="22"/>
    <n v="209"/>
    <s v="MYR"/>
    <d v="1899-12-30T12:20:00"/>
    <d v="1899-12-30T12:53:00"/>
    <x v="23"/>
    <x v="17"/>
    <x v="3"/>
    <s v="Late upload"/>
    <s v="Cole"/>
    <d v="1899-12-30T00:33:00"/>
    <s v="08/02/2024-209-MYR"/>
    <x v="0"/>
  </r>
  <r>
    <x v="1"/>
    <x v="15"/>
    <n v="499"/>
    <s v="IND"/>
    <d v="1899-12-30T14:47:00"/>
    <d v="1899-12-30T14:58:00"/>
    <x v="34"/>
    <x v="6"/>
    <x v="4"/>
    <s v="Waiting for catering to bring items"/>
    <s v="Cole"/>
    <d v="1899-12-30T00:11:00"/>
    <s v="08/02/2024-499-IND"/>
    <x v="1"/>
  </r>
  <r>
    <x v="1"/>
    <x v="26"/>
    <n v="285"/>
    <s v="SEA"/>
    <d v="1899-12-30T15:00:00"/>
    <d v="1899-12-30T15:38:00"/>
    <x v="4"/>
    <x v="7"/>
    <x v="1"/>
    <s v=":15 836 window crack / / :23 Uploaded incorrect aircraft @H1 due to tail swap"/>
    <s v="Cole"/>
    <d v="1899-12-30T00:07:30"/>
    <s v="08/02/2024-285-SEA"/>
    <x v="1"/>
  </r>
  <r>
    <x v="1"/>
    <x v="26"/>
    <n v="285"/>
    <s v="SEA"/>
    <d v="1899-12-30T15:00:00"/>
    <d v="1899-12-30T15:38:00"/>
    <x v="7"/>
    <x v="15"/>
    <x v="3"/>
    <s v=":15 836 window crack / / :23 Uploaded incorrect aircraft @H1 due to tail swap"/>
    <s v="Cole"/>
    <d v="1899-12-30T00:11:30"/>
    <s v="08/02/2024-285-SEA"/>
    <x v="1"/>
  </r>
  <r>
    <x v="1"/>
    <x v="17"/>
    <n v="407"/>
    <s v="SAN"/>
    <d v="1899-12-30T14:54:00"/>
    <d v="1899-12-30T15:06:00"/>
    <x v="20"/>
    <x v="1"/>
    <x v="1"/>
    <s v="Waiting for logbook. MX off at 1503"/>
    <s v="Cole"/>
    <d v="1899-12-30T00:12:00"/>
    <s v="08/02/2024-407-SAN"/>
    <x v="1"/>
  </r>
  <r>
    <x v="1"/>
    <x v="7"/>
    <n v="425"/>
    <s v="LAX"/>
    <d v="1899-12-30T15:07:00"/>
    <d v="1899-12-30T15:26:00"/>
    <x v="35"/>
    <x v="1"/>
    <x v="1"/>
    <s v="MX on 1420-1430 and 1510-1525"/>
    <s v="Cole"/>
    <d v="1899-12-30T00:19:00"/>
    <s v="08/02/2024-425-LAX"/>
    <x v="1"/>
  </r>
  <r>
    <x v="1"/>
    <x v="27"/>
    <n v="1925"/>
    <s v="TVC"/>
    <d v="1899-12-30T16:07:00"/>
    <d v="1899-12-30T16:26:00"/>
    <x v="35"/>
    <x v="18"/>
    <x v="3"/>
    <s v="Delayed previous flight due to SEA 285 open @ 1538 block at 15:49"/>
    <s v="Cole"/>
    <d v="1899-12-30T00:19:00"/>
    <s v="08/02/2024-1925-TVC"/>
    <x v="1"/>
  </r>
  <r>
    <x v="1"/>
    <x v="18"/>
    <n v="295"/>
    <s v="PDX"/>
    <d v="1899-12-30T15:27:00"/>
    <d v="1899-12-30T15:38:00"/>
    <x v="3"/>
    <x v="10"/>
    <x v="6"/>
    <s v=":01 LAE / / :10 boarding ADA passengers"/>
    <s v="Cole"/>
    <d v="1899-12-30T00:00:30"/>
    <s v="08/02/2024-295-PDX"/>
    <x v="1"/>
  </r>
  <r>
    <x v="1"/>
    <x v="18"/>
    <n v="295"/>
    <s v="PDX"/>
    <d v="1899-12-30T15:27:00"/>
    <d v="1899-12-30T15:38:00"/>
    <x v="12"/>
    <x v="11"/>
    <x v="7"/>
    <s v=":01 LAE / / :10 boarding ADA passengers"/>
    <s v="Cole"/>
    <d v="1899-12-30T00:05:00"/>
    <s v="08/02/2024-295-PDX"/>
    <x v="1"/>
  </r>
  <r>
    <x v="1"/>
    <x v="28"/>
    <n v="659"/>
    <s v="DEN"/>
    <d v="1899-12-30T16:27:00"/>
    <d v="1899-12-30T18:16:00"/>
    <x v="36"/>
    <x v="7"/>
    <x v="1"/>
    <s v="836 AOS"/>
    <s v="Cole"/>
    <d v="1899-12-30T01:49:00"/>
    <s v="08/02/2024-659-DEN"/>
    <x v="6"/>
  </r>
  <r>
    <x v="1"/>
    <x v="2"/>
    <n v="635"/>
    <s v="BNA"/>
    <d v="1899-12-30T16:47:00"/>
    <d v="1899-12-30T19:35:00"/>
    <x v="37"/>
    <x v="7"/>
    <x v="1"/>
    <s v="832 AOS"/>
    <s v="Cole"/>
    <d v="1899-12-30T00:41:00"/>
    <s v="08/02/2024-635-BNA"/>
    <x v="4"/>
  </r>
  <r>
    <x v="1"/>
    <x v="2"/>
    <n v="635"/>
    <s v="BNA"/>
    <d v="1899-12-30T16:47:00"/>
    <d v="1899-12-30T19:35:00"/>
    <x v="38"/>
    <x v="10"/>
    <x v="6"/>
    <s v="832 AOS"/>
    <s v="Cole"/>
    <d v="1899-12-30T00:10:20"/>
    <s v="08/02/2024-635-BNA"/>
    <x v="0"/>
  </r>
  <r>
    <x v="1"/>
    <x v="2"/>
    <n v="635"/>
    <s v="BNA"/>
    <d v="1899-12-30T16:47:00"/>
    <d v="1899-12-30T19:35:00"/>
    <x v="6"/>
    <x v="19"/>
    <x v="3"/>
    <s v="832 AOS"/>
    <s v="Cole"/>
    <d v="1899-12-30T00:04:40"/>
    <s v="08/02/2024-635-BNA"/>
    <x v="1"/>
  </r>
  <r>
    <x v="1"/>
    <x v="10"/>
    <n v="605"/>
    <s v="PHX"/>
    <d v="1899-12-30T16:00:00"/>
    <d v="1899-12-30T17:37:00"/>
    <x v="39"/>
    <x v="7"/>
    <x v="1"/>
    <s v="1:20 Aircraft swap for defects on 823SY / / :17deplaning 4 wchr - boarding 3 wchr and 1 WCHC"/>
    <s v="Cole"/>
    <d v="1899-12-30T00:40:00"/>
    <s v="08/02/2024-605-PHX"/>
    <x v="3"/>
  </r>
  <r>
    <x v="1"/>
    <x v="10"/>
    <n v="605"/>
    <s v="PHX"/>
    <d v="1899-12-30T16:00:00"/>
    <d v="1899-12-30T17:37:00"/>
    <x v="40"/>
    <x v="11"/>
    <x v="7"/>
    <s v="1:20 Aircraft swap for defects on 823SY / / :17deplaning 4 wchr - boarding 3 wchr and 1 WCHC"/>
    <s v="Cole"/>
    <d v="1899-12-30T00:38:30"/>
    <s v="08/02/2024-605-PHX"/>
    <x v="3"/>
  </r>
  <r>
    <x v="1"/>
    <x v="16"/>
    <n v="107"/>
    <s v="LAS"/>
    <d v="1899-12-30T16:14:00"/>
    <d v="1899-12-30T16:27:00"/>
    <x v="29"/>
    <x v="8"/>
    <x v="5"/>
    <s v="Late brake release. Door closed at 1614 after MX off"/>
    <s v="Cole"/>
    <d v="1899-12-30T00:13:00"/>
    <s v="08/02/2024-107-LAS"/>
    <x v="1"/>
  </r>
  <r>
    <x v="1"/>
    <x v="24"/>
    <n v="261"/>
    <s v="ORD"/>
    <d v="1899-12-30T17:30:00"/>
    <d v="1899-12-30T19:16:00"/>
    <x v="41"/>
    <x v="7"/>
    <x v="1"/>
    <s v="Aircraft swap for defects on 820SY"/>
    <s v="Cole"/>
    <d v="1899-12-30T01:46:00"/>
    <s v="08/02/2024-261-ORD"/>
    <x v="6"/>
  </r>
  <r>
    <x v="1"/>
    <x v="4"/>
    <n v="1275"/>
    <s v="RNO"/>
    <d v="1899-12-30T14:40:00"/>
    <d v="1899-12-30T16:39:00"/>
    <x v="42"/>
    <x v="20"/>
    <x v="5"/>
    <s v="1:50 Pilot sick call / / :09 crew down 1605, pax let onboard 1618"/>
    <s v="Cole"/>
    <d v="1899-12-30T00:55:00"/>
    <s v="08/02/2024-1275-RNO"/>
    <x v="6"/>
  </r>
  <r>
    <x v="1"/>
    <x v="4"/>
    <n v="1275"/>
    <s v="RNO"/>
    <d v="1899-12-30T14:40:00"/>
    <d v="1899-12-30T16:39:00"/>
    <x v="2"/>
    <x v="21"/>
    <x v="0"/>
    <s v="1:50 Pilot sick call / / :09 crew down 1605, pax let onboard 1618"/>
    <s v="Cole"/>
    <d v="1899-12-30T00:04:30"/>
    <s v="08/02/2024-1275-RNO"/>
    <x v="1"/>
  </r>
  <r>
    <x v="1"/>
    <x v="1"/>
    <n v="473"/>
    <s v="ANC"/>
    <d v="1899-12-30T17:00:00"/>
    <d v="1899-12-30T17:14:00"/>
    <x v="6"/>
    <x v="6"/>
    <x v="4"/>
    <s v="Late catering. Off at 1713"/>
    <s v="Cole"/>
    <d v="1899-12-30T00:14:00"/>
    <s v="08/02/2024-473-ANC"/>
    <x v="1"/>
  </r>
  <r>
    <x v="1"/>
    <x v="13"/>
    <n v="397"/>
    <s v="SFO"/>
    <d v="1899-12-30T20:45:00"/>
    <d v="1899-12-30T20:59:00"/>
    <x v="6"/>
    <x v="17"/>
    <x v="3"/>
    <s v="Late loading of bags"/>
    <s v="Cole"/>
    <d v="1899-12-30T00:14:00"/>
    <s v="08/02/2024-397-SFO"/>
    <x v="1"/>
  </r>
  <r>
    <x v="1"/>
    <x v="3"/>
    <n v="289"/>
    <s v="SEA"/>
    <d v="1899-12-30T21:00:00"/>
    <d v="1899-12-30T21:12:00"/>
    <x v="20"/>
    <x v="22"/>
    <x v="3"/>
    <s v="Missing 9 bags at departure time. Sweeping ramp for bags. Brock shows departed 5 short"/>
    <s v="Cole"/>
    <d v="1899-12-30T00:12:00"/>
    <s v="08/02/2024-289-SEA"/>
    <x v="1"/>
  </r>
  <r>
    <x v="2"/>
    <x v="17"/>
    <n v="631"/>
    <s v="BNA"/>
    <d v="1899-12-30T06:00:00"/>
    <d v="1899-12-30T06:01:00"/>
    <x v="3"/>
    <x v="8"/>
    <x v="5"/>
    <s v="CA stepped off aircraft looking for fuel slip, but he had it with his paperwork. "/>
    <s v="Amanda"/>
    <d v="1899-12-30T00:01:00"/>
    <s v="08/03/2024-631-BNA"/>
    <x v="1"/>
  </r>
  <r>
    <x v="2"/>
    <x v="29"/>
    <n v="383"/>
    <s v="RSW"/>
    <d v="1899-12-30T06:20:00"/>
    <d v="1899-12-30T07:20:00"/>
    <x v="43"/>
    <x v="1"/>
    <x v="1"/>
    <s v="RTG- Hydraulic Leak"/>
    <s v="Amanda"/>
    <d v="1899-12-30T01:00:00"/>
    <s v="08/03/2024-383-RSW"/>
    <x v="3"/>
  </r>
  <r>
    <x v="2"/>
    <x v="13"/>
    <n v="251"/>
    <s v="BOS"/>
    <d v="1899-12-30T06:47:00"/>
    <d v="1899-12-30T06:52:00"/>
    <x v="44"/>
    <x v="10"/>
    <x v="6"/>
    <s v="LAE (redeye inbound 398SFO)"/>
    <s v="Amanda"/>
    <d v="1899-12-30T00:05:00"/>
    <s v="08/03/2024-251-BOS"/>
    <x v="1"/>
  </r>
  <r>
    <x v="2"/>
    <x v="23"/>
    <n v="303"/>
    <s v="BZN"/>
    <d v="1899-12-30T07:34:00"/>
    <d v="1899-12-30T07:35:00"/>
    <x v="3"/>
    <x v="23"/>
    <x v="10"/>
    <s v="SOC approved hold missing 35 PAX "/>
    <s v="Amanda"/>
    <d v="1899-12-30T00:01:00"/>
    <s v="08/03/2024-303-BZN"/>
    <x v="1"/>
  </r>
  <r>
    <x v="2"/>
    <x v="8"/>
    <n v="367"/>
    <s v="TPA"/>
    <d v="1899-12-30T07:40:00"/>
    <d v="1899-12-30T08:11:00"/>
    <x v="6"/>
    <x v="16"/>
    <x v="6"/>
    <s v=":14 Late to gate :17 Belt loader out of fuel, had to replace equipment."/>
    <s v="Amanda"/>
    <d v="1899-12-30T00:07:00"/>
    <s v="08/03/2024-367-TPA"/>
    <x v="1"/>
  </r>
  <r>
    <x v="2"/>
    <x v="8"/>
    <n v="367"/>
    <s v="TPA"/>
    <d v="1899-12-30T07:40:00"/>
    <d v="1899-12-30T08:11:00"/>
    <x v="21"/>
    <x v="24"/>
    <x v="3"/>
    <s v=":14 Late to gate :17 Belt loader out of fuel, had to replace equipment."/>
    <s v="Amanda"/>
    <d v="1899-12-30T00:08:30"/>
    <s v="08/03/2024-367-TPA"/>
    <x v="1"/>
  </r>
  <r>
    <x v="2"/>
    <x v="30"/>
    <n v="501"/>
    <s v="DFW"/>
    <d v="1899-12-30T07:47:00"/>
    <d v="1899-12-30T07:50:00"/>
    <x v="22"/>
    <x v="25"/>
    <x v="11"/>
    <s v="PAX accommodation showed up @10 min mark, and her boarding pass was not properly scanning, screaming at above wing agent. "/>
    <s v="Amanda"/>
    <d v="1899-12-30T00:03:00"/>
    <s v="08/03/2024-501-DFW"/>
    <x v="1"/>
  </r>
  <r>
    <x v="2"/>
    <x v="31"/>
    <n v="573"/>
    <s v="CUN"/>
    <d v="1899-12-30T08:00:00"/>
    <d v="1899-12-30T08:23:00"/>
    <x v="7"/>
    <x v="26"/>
    <x v="12"/>
    <s v="Biometric scanner down, boarding very slow TSA monitoring board. INC# 0213712"/>
    <s v="Amanda"/>
    <d v="1899-12-30T00:23:00"/>
    <s v="08/03/2024-573-CUN"/>
    <x v="1"/>
  </r>
  <r>
    <x v="2"/>
    <x v="32"/>
    <n v="783"/>
    <s v="SJU"/>
    <d v="1899-12-30T09:00:00"/>
    <d v="1899-12-30T09:01:00"/>
    <x v="3"/>
    <x v="21"/>
    <x v="0"/>
    <s v="FA requesting mor items from catering, still checking overhead bins. "/>
    <s v="Amanda"/>
    <d v="1899-12-30T00:01:00"/>
    <s v="08/03/2024-783-SJU"/>
    <x v="1"/>
  </r>
  <r>
    <x v="2"/>
    <x v="24"/>
    <n v="1041"/>
    <s v="YVR"/>
    <d v="1899-12-30T09:05:00"/>
    <d v="1899-12-30T09:17:00"/>
    <x v="20"/>
    <x v="25"/>
    <x v="11"/>
    <s v="LEO's called to handle 2 PAX removed from aircraft, pulled 4 bags. Safety report filed by FA. "/>
    <s v="Amanda"/>
    <d v="1899-12-30T00:12:00"/>
    <s v="08/03/2024-1041-YVR"/>
    <x v="1"/>
  </r>
  <r>
    <x v="2"/>
    <x v="17"/>
    <n v="1629"/>
    <s v="ORD"/>
    <d v="1899-12-30T12:07:00"/>
    <d v="1899-12-30T12:26:00"/>
    <x v="35"/>
    <x v="1"/>
    <x v="1"/>
    <s v="MX held board for light replacement"/>
    <s v="Joe"/>
    <d v="1899-12-30T00:19:00"/>
    <s v="08/03/2024-1629-ORD"/>
    <x v="1"/>
  </r>
  <r>
    <x v="2"/>
    <x v="4"/>
    <n v="407"/>
    <s v="SAN"/>
    <d v="1899-12-30T14:54:00"/>
    <d v="1899-12-30T15:35:00"/>
    <x v="45"/>
    <x v="10"/>
    <x v="6"/>
    <s v=":21 LAE/ :20 PAX taking insulin had to clear Medlink, cleared to fly "/>
    <s v="Joe"/>
    <d v="1899-12-30T00:10:30"/>
    <s v="08/03/2024-407-SAN"/>
    <x v="1"/>
  </r>
  <r>
    <x v="2"/>
    <x v="4"/>
    <n v="407"/>
    <s v="SAN"/>
    <d v="1899-12-30T14:54:00"/>
    <d v="1899-12-30T15:35:00"/>
    <x v="10"/>
    <x v="25"/>
    <x v="11"/>
    <s v=":21 LAE/ :20 PAX taking insulin had to clear Medlink, cleared to fly "/>
    <s v="Joe"/>
    <d v="1899-12-30T00:10:00"/>
    <s v="08/03/2024-407-SAN"/>
    <x v="1"/>
  </r>
  <r>
    <x v="2"/>
    <x v="9"/>
    <n v="295"/>
    <s v="PDX"/>
    <d v="1899-12-30T15:14:00"/>
    <d v="1899-12-30T15:28:00"/>
    <x v="2"/>
    <x v="10"/>
    <x v="6"/>
    <s v="LAE/ PAX Switching seats "/>
    <s v="Joe"/>
    <d v="1899-12-30T00:04:30"/>
    <s v="08/03/2024-295-PDX"/>
    <x v="1"/>
  </r>
  <r>
    <x v="2"/>
    <x v="9"/>
    <n v="295"/>
    <s v="PDX"/>
    <d v="1899-12-30T15:14:00"/>
    <d v="1899-12-30T15:28:00"/>
    <x v="44"/>
    <x v="13"/>
    <x v="8"/>
    <s v="LAE/ PAX Switching seats "/>
    <s v="Joe"/>
    <d v="1899-12-30T00:02:30"/>
    <s v="08/03/2024-295-PDX"/>
    <x v="1"/>
  </r>
  <r>
    <x v="2"/>
    <x v="29"/>
    <n v="425"/>
    <s v="LAX"/>
    <d v="1899-12-30T15:20:00"/>
    <d v="1899-12-30T15:47:00"/>
    <x v="6"/>
    <x v="27"/>
    <x v="12"/>
    <s v="Through check-in error, passenger and baggage"/>
    <s v="Joe"/>
    <d v="1899-12-30T00:07:00"/>
    <s v="08/03/2024-425-LAX"/>
    <x v="1"/>
  </r>
  <r>
    <x v="2"/>
    <x v="29"/>
    <n v="425"/>
    <s v="LAX"/>
    <d v="1899-12-30T15:20:00"/>
    <d v="1899-12-30T15:47:00"/>
    <x v="29"/>
    <x v="19"/>
    <x v="3"/>
    <s v="Loading/unloading"/>
    <s v="Joe"/>
    <d v="1899-12-30T00:06:30"/>
    <s v="08/03/2024-425-LAX"/>
    <x v="1"/>
  </r>
  <r>
    <x v="2"/>
    <x v="0"/>
    <n v="605"/>
    <s v="PHX"/>
    <d v="1899-12-30T15:27:00"/>
    <d v="1899-12-30T16:40:00"/>
    <x v="46"/>
    <x v="28"/>
    <x v="3"/>
    <s v="Catering made contact with L2 door. "/>
    <s v="Joe"/>
    <d v="1899-12-30T01:13:00"/>
    <s v="08/03/2024-605-PHX"/>
    <x v="3"/>
  </r>
  <r>
    <x v="3"/>
    <x v="13"/>
    <n v="1907"/>
    <s v="DTW"/>
    <d v="1899-12-30T06:27:00"/>
    <d v="1899-12-30T06:30:00"/>
    <x v="22"/>
    <x v="29"/>
    <x v="13"/>
    <s v="Charter rep showed late to gate"/>
    <s v="Gevone"/>
    <d v="1899-12-30T00:03:00"/>
    <s v="08/04/2024-1907-DTW"/>
    <x v="1"/>
  </r>
  <r>
    <x v="3"/>
    <x v="9"/>
    <n v="567"/>
    <s v="JFK"/>
    <d v="1899-12-30T06:47:00"/>
    <d v="1899-12-30T06:59:00"/>
    <x v="20"/>
    <x v="1"/>
    <x v="1"/>
    <s v="MX on board fixing seat in row 7"/>
    <s v="Gevone"/>
    <d v="1899-12-30T00:12:00"/>
    <s v="08/04/2024-567-JFK"/>
    <x v="1"/>
  </r>
  <r>
    <x v="3"/>
    <x v="14"/>
    <n v="1123"/>
    <s v="SYR"/>
    <d v="1899-12-30T08:14:00"/>
    <d v="1899-12-30T08:28:00"/>
    <x v="6"/>
    <x v="7"/>
    <x v="1"/>
    <s v="Swap from 820 due to air start support "/>
    <s v="Gevone"/>
    <d v="1899-12-30T00:14:00"/>
    <s v="08/04/2024-1123-SYR"/>
    <x v="1"/>
  </r>
  <r>
    <x v="3"/>
    <x v="8"/>
    <n v="1057"/>
    <s v="BUF"/>
    <d v="1899-12-30T08:54:00"/>
    <d v="1899-12-30T08:58:00"/>
    <x v="15"/>
    <x v="5"/>
    <x v="1"/>
    <s v="MX Late aircraft positioned"/>
    <s v="Gevone"/>
    <d v="1899-12-30T00:04:00"/>
    <s v="08/04/2024-1057-BUF"/>
    <x v="1"/>
  </r>
  <r>
    <x v="3"/>
    <x v="26"/>
    <n v="909"/>
    <s v="ILM"/>
    <d v="1899-12-30T09:14:00"/>
    <d v="1899-12-30T09:24:00"/>
    <x v="12"/>
    <x v="5"/>
    <x v="1"/>
    <s v="MX Late aircraft positioned"/>
    <s v="Gevone"/>
    <d v="1899-12-30T00:10:00"/>
    <s v="08/04/2024-909-ILM"/>
    <x v="1"/>
  </r>
  <r>
    <x v="3"/>
    <x v="32"/>
    <n v="471"/>
    <s v="ANC"/>
    <d v="1899-12-30T09:34:00"/>
    <d v="1899-12-30T09:53:00"/>
    <x v="35"/>
    <x v="5"/>
    <x v="1"/>
    <s v="MX Late aircraft positioned"/>
    <s v="Gevone"/>
    <d v="1899-12-30T00:19:00"/>
    <s v="08/04/2024-471-ANC"/>
    <x v="1"/>
  </r>
  <r>
    <x v="3"/>
    <x v="16"/>
    <n v="1653"/>
    <s v="SLC"/>
    <d v="1899-12-30T09:47:00"/>
    <d v="1899-12-30T10:11:00"/>
    <x v="47"/>
    <x v="5"/>
    <x v="1"/>
    <s v="MX Late aircraft positioned"/>
    <s v="Gevone"/>
    <d v="1899-12-30T00:24:00"/>
    <s v="08/04/2024-1653-SLC"/>
    <x v="1"/>
  </r>
  <r>
    <x v="3"/>
    <x v="24"/>
    <n v="1917"/>
    <s v="YYZ"/>
    <d v="1899-12-30T10:31:00"/>
    <d v="1899-12-30T13:37:00"/>
    <x v="48"/>
    <x v="5"/>
    <x v="1"/>
    <s v=":30 Late aircraft positioned :2:36 Tire change/Stab trim"/>
    <s v="Gevone"/>
    <d v="1899-12-30T00:15:00"/>
    <s v="08/04/2024-1917-YYZ"/>
    <x v="0"/>
  </r>
  <r>
    <x v="3"/>
    <x v="24"/>
    <n v="1917"/>
    <s v="YYZ"/>
    <d v="1899-12-30T10:31:00"/>
    <d v="1899-12-30T13:37:00"/>
    <x v="49"/>
    <x v="1"/>
    <x v="1"/>
    <s v=":30 Late aircraft positioned :2:36 Tire change/Stab trim"/>
    <s v="Gevone"/>
    <d v="1899-12-30T01:33:00"/>
    <s v="08/04/2024-1917-YYZ"/>
    <x v="7"/>
  </r>
  <r>
    <x v="3"/>
    <x v="25"/>
    <n v="345"/>
    <s v="MCO"/>
    <d v="1899-12-30T14:14:00"/>
    <d v="1899-12-30T16:12:00"/>
    <x v="50"/>
    <x v="30"/>
    <x v="2"/>
    <s v="ATC Delay program"/>
    <s v="Gevone"/>
    <d v="1899-12-30T01:58:00"/>
    <s v="08/04/2024-345-MCO"/>
    <x v="6"/>
  </r>
  <r>
    <x v="3"/>
    <x v="14"/>
    <n v="637"/>
    <s v="BNA"/>
    <d v="1899-12-30T14:40:00"/>
    <d v="1899-12-30T15:28:00"/>
    <x v="23"/>
    <x v="10"/>
    <x v="6"/>
    <s v=":33 LAE :15 CA held boarding for MX write ups"/>
    <s v="Gevone"/>
    <d v="1899-12-30T00:16:30"/>
    <s v="08/04/2024-637-BNA"/>
    <x v="0"/>
  </r>
  <r>
    <x v="3"/>
    <x v="14"/>
    <n v="637"/>
    <s v="BNA"/>
    <d v="1899-12-30T14:40:00"/>
    <d v="1899-12-30T15:28:00"/>
    <x v="4"/>
    <x v="8"/>
    <x v="5"/>
    <s v=":33 LAE :15 CA held boarding for MX write ups"/>
    <s v="Gevone"/>
    <d v="1899-12-30T00:07:30"/>
    <s v="08/04/2024-637-BNA"/>
    <x v="1"/>
  </r>
  <r>
    <x v="3"/>
    <x v="0"/>
    <n v="681"/>
    <s v="HOU"/>
    <d v="1899-12-30T14:47:00"/>
    <d v="1899-12-30T14:55:00"/>
    <x v="9"/>
    <x v="13"/>
    <x v="8"/>
    <s v="PAX did not want to pay for bag"/>
    <s v="Gevone"/>
    <d v="1899-12-30T00:08:00"/>
    <s v="08/04/2024-681-HOU"/>
    <x v="1"/>
  </r>
  <r>
    <x v="3"/>
    <x v="8"/>
    <n v="395"/>
    <s v="SFO"/>
    <d v="1899-12-30T15:14:00"/>
    <d v="1899-12-30T17:04:00"/>
    <x v="51"/>
    <x v="10"/>
    <x v="6"/>
    <s v=":1:40 LAE :10 INOP APU"/>
    <s v="Gevone"/>
    <d v="1899-12-30T00:50:00"/>
    <s v="08/04/2024-395-SFO"/>
    <x v="6"/>
  </r>
  <r>
    <x v="3"/>
    <x v="8"/>
    <n v="395"/>
    <s v="SFO"/>
    <d v="1899-12-30T15:14:00"/>
    <d v="1899-12-30T17:04:00"/>
    <x v="12"/>
    <x v="31"/>
    <x v="1"/>
    <s v=":1:40 LAE :10 INOP APU"/>
    <s v="Gevone"/>
    <d v="1899-12-30T00:05:00"/>
    <s v="08/04/2024-395-SFO"/>
    <x v="1"/>
  </r>
  <r>
    <x v="3"/>
    <x v="31"/>
    <n v="425"/>
    <s v="LAX"/>
    <d v="1899-12-30T15:27:00"/>
    <d v="1899-12-30T17:15:00"/>
    <x v="52"/>
    <x v="10"/>
    <x v="6"/>
    <s v=":1:36 LAE :12 Last PAX off @1622/Late cleaners/Arrived @1634"/>
    <s v="Gevone"/>
    <d v="1899-12-30T00:54:00"/>
    <s v="08/04/2024-425-LAX"/>
    <x v="6"/>
  </r>
  <r>
    <x v="3"/>
    <x v="31"/>
    <n v="425"/>
    <s v="LAX"/>
    <d v="1899-12-30T15:27:00"/>
    <d v="1899-12-30T17:15:00"/>
    <x v="20"/>
    <x v="32"/>
    <x v="14"/>
    <s v=":1:36 LAE :12 Last PAX off @1622/Late cleaners/Arrived @1634"/>
    <s v="Gevone"/>
    <d v="1899-12-30T00:06:00"/>
    <s v="08/04/2024-425-LAX"/>
    <x v="1"/>
  </r>
  <r>
    <x v="3"/>
    <x v="33"/>
    <n v="285"/>
    <s v="SEA"/>
    <d v="1899-12-30T15:34:00"/>
    <d v="1899-12-30T15:53:00"/>
    <x v="9"/>
    <x v="10"/>
    <x v="6"/>
    <s v=":8 LAE :11 Late JB driver cause slow deplaning"/>
    <s v="Gevone"/>
    <d v="1899-12-30T00:04:00"/>
    <s v="08/04/2024-285-SEA"/>
    <x v="1"/>
  </r>
  <r>
    <x v="3"/>
    <x v="33"/>
    <n v="285"/>
    <s v="SEA"/>
    <d v="1899-12-30T15:34:00"/>
    <d v="1899-12-30T15:53:00"/>
    <x v="34"/>
    <x v="33"/>
    <x v="7"/>
    <s v=":8 LAE :11 Late JB driver cause slow deplaning"/>
    <s v="Gevone"/>
    <d v="1899-12-30T00:05:30"/>
    <s v="08/04/2024-285-SEA"/>
    <x v="1"/>
  </r>
  <r>
    <x v="3"/>
    <x v="2"/>
    <n v="1815"/>
    <s v="MKE"/>
    <d v="1899-12-30T15:47:00"/>
    <d v="1899-12-30T16:35:00"/>
    <x v="53"/>
    <x v="12"/>
    <x v="5"/>
    <s v="Crew coming from inbound BUF/1058"/>
    <s v="Gevone"/>
    <d v="1899-12-30T00:48:00"/>
    <s v="08/04/2024-1815-MKE"/>
    <x v="0"/>
  </r>
  <r>
    <x v="3"/>
    <x v="5"/>
    <n v="607"/>
    <s v="PHX"/>
    <d v="1899-12-30T16:40:00"/>
    <d v="1899-12-30T16:48:00"/>
    <x v="9"/>
    <x v="11"/>
    <x v="7"/>
    <s v="Deplaning 5 ADA PAX cause slow boarding "/>
    <s v="Gevone"/>
    <d v="1899-12-30T00:08:00"/>
    <s v="08/04/2024-607-PHX"/>
    <x v="1"/>
  </r>
  <r>
    <x v="3"/>
    <x v="23"/>
    <n v="107"/>
    <s v="LAS"/>
    <d v="1899-12-30T16:14:00"/>
    <d v="1899-12-30T16:15:00"/>
    <x v="3"/>
    <x v="13"/>
    <x v="8"/>
    <s v="PAX paying for carry on at gate"/>
    <s v="Gevone"/>
    <d v="1899-12-30T00:01:00"/>
    <s v="08/04/2024-107-LAS"/>
    <x v="1"/>
  </r>
  <r>
    <x v="3"/>
    <x v="17"/>
    <n v="1037"/>
    <s v="GEG"/>
    <d v="1899-12-30T16:47:00"/>
    <d v="1899-12-30T17:13:00"/>
    <x v="54"/>
    <x v="10"/>
    <x v="6"/>
    <s v=":16 LAE :10 MEL potable water"/>
    <s v="Gevone"/>
    <d v="1899-12-30T00:08:00"/>
    <s v="08/04/2024-1037-GEG"/>
    <x v="1"/>
  </r>
  <r>
    <x v="3"/>
    <x v="17"/>
    <n v="1037"/>
    <s v="GEG"/>
    <d v="1899-12-30T16:47:00"/>
    <d v="1899-12-30T17:13:00"/>
    <x v="12"/>
    <x v="1"/>
    <x v="1"/>
    <s v=":16 LAE :10 MEL potable water"/>
    <s v="Gevone"/>
    <d v="1899-12-30T00:05:00"/>
    <s v="08/04/2024-1037-GEG"/>
    <x v="1"/>
  </r>
  <r>
    <x v="3"/>
    <x v="21"/>
    <n v="1913"/>
    <s v="GRR"/>
    <d v="1899-12-30T16:07:00"/>
    <d v="1899-12-30T16:31:00"/>
    <x v="10"/>
    <x v="10"/>
    <x v="6"/>
    <s v=":20 LAE :4 Crew down @1554/All pax on board @1622/Slow cabin management "/>
    <s v="Gevone"/>
    <d v="1899-12-30T00:10:00"/>
    <s v="08/04/2024-1913-GRR"/>
    <x v="1"/>
  </r>
  <r>
    <x v="3"/>
    <x v="21"/>
    <n v="1913"/>
    <s v="GRR"/>
    <d v="1899-12-30T16:07:00"/>
    <d v="1899-12-30T16:31:00"/>
    <x v="15"/>
    <x v="21"/>
    <x v="0"/>
    <s v=":20 LAE :4 Crew down @1554/All pax on board @1622/Slow cabin management "/>
    <s v="Gevone"/>
    <d v="1899-12-30T00:02:00"/>
    <s v="08/04/2024-1913-GRR"/>
    <x v="1"/>
  </r>
  <r>
    <x v="3"/>
    <x v="4"/>
    <n v="1803"/>
    <s v="MSY"/>
    <d v="1899-12-30T09:07:00"/>
    <d v="1899-12-30T15:27:00"/>
    <x v="55"/>
    <x v="7"/>
    <x v="1"/>
    <s v="822/826/831/832 AOS"/>
    <s v="Gevone"/>
    <d v="1899-12-30T06:20:00"/>
    <s v="08/04/2024-1803-MSY"/>
    <x v="8"/>
  </r>
  <r>
    <x v="3"/>
    <x v="34"/>
    <n v="1701"/>
    <s v="SLC"/>
    <d v="1899-12-30T15:54:00"/>
    <d v="1899-12-30T16:07:00"/>
    <x v="29"/>
    <x v="34"/>
    <x v="3"/>
    <s v="Ramp not positioned for pushback/Locating GSE to bring to H14"/>
    <s v="Gevone"/>
    <d v="1899-12-30T00:13:00"/>
    <s v="08/04/2024-1701-SLC"/>
    <x v="1"/>
  </r>
  <r>
    <x v="3"/>
    <x v="11"/>
    <n v="261"/>
    <s v="ORD"/>
    <d v="1899-12-30T17:30:00"/>
    <d v="1899-12-30T19:36:00"/>
    <x v="56"/>
    <x v="12"/>
    <x v="5"/>
    <s v="Late connection crew from YYZ/1918"/>
    <s v="Gevone"/>
    <d v="1899-12-30T02:06:00"/>
    <s v="08/04/2024-261-ORD"/>
    <x v="4"/>
  </r>
  <r>
    <x v="4"/>
    <x v="30"/>
    <n v="265"/>
    <s v="PVD"/>
    <d v="1899-12-30T06:27:00"/>
    <d v="1899-12-30T06:32:00"/>
    <x v="44"/>
    <x v="17"/>
    <x v="3"/>
    <s v="PLR @ 06:18, late CLR"/>
    <s v="Cole"/>
    <d v="1899-12-30T00:05:00"/>
    <s v="08/05/2024-265-PVD"/>
    <x v="1"/>
  </r>
  <r>
    <x v="4"/>
    <x v="31"/>
    <n v="501"/>
    <s v="DFW"/>
    <d v="1899-12-30T06:34:00"/>
    <d v="1899-12-30T06:57:00"/>
    <x v="7"/>
    <x v="35"/>
    <x v="8"/>
    <s v="OA off gate 14 @ 0550, no other gates available"/>
    <s v="Cole"/>
    <d v="1899-12-30T00:23:00"/>
    <s v="08/05/2024-501-DFW"/>
    <x v="1"/>
  </r>
  <r>
    <x v="4"/>
    <x v="1"/>
    <n v="383"/>
    <s v="RSW"/>
    <d v="1899-12-30T06:40:00"/>
    <d v="1899-12-30T06:42:00"/>
    <x v="57"/>
    <x v="36"/>
    <x v="15"/>
    <s v="Missing 23 pax at door close time"/>
    <s v="Cole"/>
    <d v="1899-12-30T00:02:00"/>
    <s v="08/05/2024-383-RSW"/>
    <x v="1"/>
  </r>
  <r>
    <x v="4"/>
    <x v="18"/>
    <n v="1907"/>
    <s v="DTW"/>
    <d v="1899-12-30T06:47:00"/>
    <d v="1899-12-30T06:55:00"/>
    <x v="9"/>
    <x v="36"/>
    <x v="15"/>
    <s v="missing 30+ pax at door close time"/>
    <s v="Cole"/>
    <d v="1899-12-30T00:08:00"/>
    <s v="08/05/2024-1907-DTW"/>
    <x v="1"/>
  </r>
  <r>
    <x v="4"/>
    <x v="10"/>
    <n v="567"/>
    <s v="JFK"/>
    <d v="1899-12-30T06:54:00"/>
    <d v="1899-12-30T07:11:00"/>
    <x v="21"/>
    <x v="36"/>
    <x v="15"/>
    <s v="missing 50+ pax at door close time"/>
    <s v="Cole"/>
    <d v="1899-12-30T00:17:00"/>
    <s v="08/05/2024-567-JFK"/>
    <x v="1"/>
  </r>
  <r>
    <x v="4"/>
    <x v="20"/>
    <n v="233"/>
    <s v="EWR"/>
    <d v="1899-12-30T07:00:00"/>
    <d v="1899-12-30T07:18:00"/>
    <x v="8"/>
    <x v="36"/>
    <x v="15"/>
    <s v="missing 30+ pax at door close time"/>
    <s v="Cole"/>
    <d v="1899-12-30T00:18:00"/>
    <s v="08/05/2024-233-EWR"/>
    <x v="1"/>
  </r>
  <r>
    <x v="4"/>
    <x v="32"/>
    <n v="1835"/>
    <s v="SAT"/>
    <d v="1899-12-30T07:07:00"/>
    <d v="1899-12-30T07:15:00"/>
    <x v="9"/>
    <x v="36"/>
    <x v="15"/>
    <s v="missing 21 pax at door close time"/>
    <s v="Cole"/>
    <d v="1899-12-30T00:08:00"/>
    <s v="08/05/2024-1835-SAT"/>
    <x v="1"/>
  </r>
  <r>
    <x v="4"/>
    <x v="15"/>
    <n v="251"/>
    <s v="BOS"/>
    <d v="1899-12-30T07:14:00"/>
    <d v="1899-12-30T07:23:00"/>
    <x v="2"/>
    <x v="36"/>
    <x v="15"/>
    <s v="missing 15 pax. Additional time to check seats for missing pax to ensure PLR accuracy"/>
    <s v="Cole"/>
    <d v="1899-12-30T00:09:00"/>
    <s v="08/05/2024-251-BOS"/>
    <x v="1"/>
  </r>
  <r>
    <x v="4"/>
    <x v="9"/>
    <n v="1767"/>
    <s v="YUL"/>
    <d v="1899-12-30T07:20:00"/>
    <d v="1899-12-30T08:10:00"/>
    <x v="58"/>
    <x v="37"/>
    <x v="15"/>
    <s v="PPBM missing 16 pax at door close time. Pulling 12 bags"/>
    <s v="Cole"/>
    <d v="1899-12-30T00:50:00"/>
    <s v="08/05/2024-1767-YUL"/>
    <x v="0"/>
  </r>
  <r>
    <x v="4"/>
    <x v="24"/>
    <n v="341"/>
    <s v="MCO"/>
    <d v="1899-12-30T07:27:00"/>
    <d v="1899-12-30T07:49:00"/>
    <x v="28"/>
    <x v="36"/>
    <x v="15"/>
    <s v="Missing 45 passenger at door close time"/>
    <s v="Cole"/>
    <d v="1899-12-30T00:22:00"/>
    <s v="08/05/2024-341-MCO"/>
    <x v="1"/>
  </r>
  <r>
    <x v="4"/>
    <x v="12"/>
    <n v="193"/>
    <s v="BWI"/>
    <d v="1899-12-30T07:34:00"/>
    <d v="1899-12-30T08:55:00"/>
    <x v="59"/>
    <x v="35"/>
    <x v="8"/>
    <s v="Frontier off gate at 0704"/>
    <s v="Cole"/>
    <d v="1899-12-30T01:21:00"/>
    <s v="08/05/2024-193-BWI"/>
    <x v="3"/>
  </r>
  <r>
    <x v="4"/>
    <x v="0"/>
    <n v="558"/>
    <s v="EAU"/>
    <d v="1899-12-30T07:40:00"/>
    <d v="1899-12-30T07:44:00"/>
    <x v="15"/>
    <x v="36"/>
    <x v="15"/>
    <s v="Missing 5 passengers. Checking seats"/>
    <s v="Cole"/>
    <d v="1899-12-30T00:04:00"/>
    <s v="08/05/2024-558-EAU"/>
    <x v="1"/>
  </r>
  <r>
    <x v="4"/>
    <x v="33"/>
    <n v="489"/>
    <s v="FCA"/>
    <d v="1899-12-30T08:00:00"/>
    <d v="1899-12-30T08:12:00"/>
    <x v="20"/>
    <x v="16"/>
    <x v="6"/>
    <s v="LTG due to previous flight delayed for missing pax TSA delay. Gate open @ 0718"/>
    <s v="Cole"/>
    <d v="1899-12-30T00:12:00"/>
    <s v="08/05/2024-489-FCA"/>
    <x v="1"/>
  </r>
  <r>
    <x v="4"/>
    <x v="5"/>
    <n v="1791"/>
    <s v="SDF"/>
    <d v="1899-12-30T08:07:00"/>
    <d v="1899-12-30T09:16:00"/>
    <x v="60"/>
    <x v="20"/>
    <x v="5"/>
    <s v="CA shortage"/>
    <s v="Cole"/>
    <d v="1899-12-30T01:09:00"/>
    <s v="08/05/2024-1791-SDF"/>
    <x v="3"/>
  </r>
  <r>
    <x v="4"/>
    <x v="4"/>
    <n v="101"/>
    <s v="LAS"/>
    <d v="1899-12-30T08:14:00"/>
    <d v="1899-12-30T08:28:00"/>
    <x v="6"/>
    <x v="16"/>
    <x v="6"/>
    <s v="LTG due to previous flight delayed for missing pax TSA delay. Gate open @ 0728"/>
    <s v="Cole"/>
    <d v="1899-12-30T00:14:00"/>
    <s v="08/05/2024-101-LAS"/>
    <x v="1"/>
  </r>
  <r>
    <x v="4"/>
    <x v="27"/>
    <n v="367"/>
    <s v="TPA"/>
    <d v="1899-12-30T08:20:00"/>
    <d v="1899-12-30T14:07:00"/>
    <x v="61"/>
    <x v="1"/>
    <x v="1"/>
    <s v="Sealant cure time"/>
    <s v="Cole"/>
    <d v="1899-12-30T01:16:40"/>
    <s v="08/05/2024-367-TPA"/>
    <x v="5"/>
  </r>
  <r>
    <x v="4"/>
    <x v="27"/>
    <n v="367"/>
    <s v="TPA"/>
    <d v="1899-12-30T08:20:00"/>
    <d v="1899-12-30T14:07:00"/>
    <x v="62"/>
    <x v="7"/>
    <x v="1"/>
    <s v="Sealant cure time"/>
    <s v="Cole"/>
    <d v="1899-12-30T00:12:20"/>
    <s v="08/05/2024-367-TPA"/>
    <x v="0"/>
  </r>
  <r>
    <x v="4"/>
    <x v="27"/>
    <n v="367"/>
    <s v="TPA"/>
    <d v="1899-12-30T08:20:00"/>
    <d v="1899-12-30T14:07:00"/>
    <x v="39"/>
    <x v="38"/>
    <x v="9"/>
    <s v="Sealant cure time"/>
    <s v="Cole"/>
    <d v="1899-12-30T00:26:40"/>
    <s v="08/05/2024-367-TPA"/>
    <x v="3"/>
  </r>
  <r>
    <x v="4"/>
    <x v="17"/>
    <n v="1419"/>
    <s v="RIC"/>
    <d v="1899-12-30T08:40:00"/>
    <d v="1899-12-30T09:05:00"/>
    <x v="63"/>
    <x v="6"/>
    <x v="4"/>
    <s v="Catering off at 09:05"/>
    <s v="Cole"/>
    <d v="1899-12-30T00:25:00"/>
    <s v="08/05/2024-1419-RIC"/>
    <x v="1"/>
  </r>
  <r>
    <x v="4"/>
    <x v="34"/>
    <n v="1821"/>
    <s v="PWM"/>
    <d v="1899-12-30T08:54:00"/>
    <d v="1899-12-30T09:07:00"/>
    <x v="29"/>
    <x v="1"/>
    <x v="1"/>
    <s v="FMC database not loaded"/>
    <s v="Cole"/>
    <d v="1899-12-30T00:13:00"/>
    <s v="08/05/2024-1821-PWM"/>
    <x v="1"/>
  </r>
  <r>
    <x v="4"/>
    <x v="25"/>
    <n v="471"/>
    <s v="ANC"/>
    <d v="1899-12-30T09:27:00"/>
    <d v="1899-12-30T09:36:00"/>
    <x v="2"/>
    <x v="17"/>
    <x v="3"/>
    <s v="Late CLR"/>
    <s v="Cole"/>
    <d v="1899-12-30T00:09:00"/>
    <s v="08/05/2024-471-ANC"/>
    <x v="1"/>
  </r>
  <r>
    <x v="4"/>
    <x v="20"/>
    <n v="209"/>
    <s v="MYR"/>
    <d v="1899-12-30T14:27:00"/>
    <d v="1899-12-30T15:13:00"/>
    <x v="17"/>
    <x v="10"/>
    <x v="6"/>
    <s v="LAE"/>
    <s v="Joe"/>
    <d v="1899-12-30T00:46:00"/>
    <s v="08/05/2024-209-MYR"/>
    <x v="0"/>
  </r>
  <r>
    <x v="4"/>
    <x v="9"/>
    <n v="919"/>
    <s v="RDU"/>
    <d v="1899-12-30T14:35:00"/>
    <d v="1899-12-30T15:44:00"/>
    <x v="60"/>
    <x v="10"/>
    <x v="6"/>
    <s v="LAE customs turn security search performed"/>
    <s v="Joe"/>
    <d v="1899-12-30T01:09:00"/>
    <s v="08/05/2024-919-RDU"/>
    <x v="3"/>
  </r>
  <r>
    <x v="4"/>
    <x v="8"/>
    <n v="929"/>
    <s v="CMH"/>
    <d v="1899-12-30T15:10:00"/>
    <d v="1899-12-30T16:41:00"/>
    <x v="64"/>
    <x v="20"/>
    <x v="5"/>
    <s v="Pilot replacement"/>
    <s v="Joe"/>
    <d v="1899-12-30T01:31:00"/>
    <s v="08/05/2024-929-CMH"/>
    <x v="6"/>
  </r>
  <r>
    <x v="4"/>
    <x v="12"/>
    <n v="395"/>
    <s v="SFO"/>
    <d v="1899-12-30T15:14:00"/>
    <d v="1899-12-30T16:38:00"/>
    <x v="65"/>
    <x v="10"/>
    <x v="6"/>
    <s v="1:01 LAE/ :23 Waiting for Prospect WCHR pushers for inbound 3 WCHR"/>
    <s v="Joe"/>
    <d v="1899-12-30T00:30:30"/>
    <s v="08/05/2024-395-SFO"/>
    <x v="3"/>
  </r>
  <r>
    <x v="4"/>
    <x v="12"/>
    <n v="395"/>
    <s v="SFO"/>
    <d v="1899-12-30T15:14:00"/>
    <d v="1899-12-30T16:38:00"/>
    <x v="7"/>
    <x v="11"/>
    <x v="7"/>
    <s v="1:01 LAE/ :23 Waiting for Prospect WCHR pushers for inbound 3 WCHR"/>
    <s v="Joe"/>
    <d v="1899-12-30T00:11:30"/>
    <s v="08/05/2024-395-SFO"/>
    <x v="1"/>
  </r>
  <r>
    <x v="4"/>
    <x v="17"/>
    <n v="295"/>
    <s v="PDX"/>
    <d v="1899-12-30T16:00:00"/>
    <d v="1899-12-30T16:42:00"/>
    <x v="48"/>
    <x v="10"/>
    <x v="6"/>
    <s v=":30 LAE/ : 12LAE/ MX hold board, restart board @ 1616"/>
    <s v="Joe"/>
    <d v="1899-12-30T00:15:00"/>
    <s v="08/05/2024-295-PDX"/>
    <x v="0"/>
  </r>
  <r>
    <x v="4"/>
    <x v="17"/>
    <n v="295"/>
    <s v="PDX"/>
    <d v="1899-12-30T16:00:00"/>
    <d v="1899-12-30T16:42:00"/>
    <x v="20"/>
    <x v="1"/>
    <x v="1"/>
    <s v=":30 LAE/ : 12LAE/ MX hold board, restart board @ 1616"/>
    <s v="Joe"/>
    <d v="1899-12-30T00:06:00"/>
    <s v="08/05/2024-295-PDX"/>
    <x v="1"/>
  </r>
  <r>
    <x v="4"/>
    <x v="6"/>
    <n v="1947"/>
    <s v="CLT"/>
    <d v="1899-12-30T14:40:00"/>
    <d v="1899-12-30T15:25:00"/>
    <x v="25"/>
    <x v="10"/>
    <x v="6"/>
    <s v="LAE"/>
    <s v="Joe"/>
    <d v="1899-12-30T00:45:00"/>
    <s v="08/05/2024-1947-CLT"/>
    <x v="0"/>
  </r>
  <r>
    <x v="4"/>
    <x v="10"/>
    <n v="407"/>
    <s v="SAN"/>
    <d v="1899-12-30T15:00:00"/>
    <d v="1899-12-30T15:23:00"/>
    <x v="10"/>
    <x v="10"/>
    <x v="6"/>
    <s v=":20 LAE/ :03 FA replacement"/>
    <s v="Joe"/>
    <d v="1899-12-30T00:10:00"/>
    <s v="08/05/2024-407-SAN"/>
    <x v="1"/>
  </r>
  <r>
    <x v="4"/>
    <x v="10"/>
    <n v="407"/>
    <s v="SAN"/>
    <d v="1899-12-30T15:00:00"/>
    <d v="1899-12-30T15:23:00"/>
    <x v="22"/>
    <x v="0"/>
    <x v="0"/>
    <s v=":20 LAE/ :03 FA replacement"/>
    <s v="Joe"/>
    <d v="1899-12-30T00:01:30"/>
    <s v="08/05/2024-407-SAN"/>
    <x v="1"/>
  </r>
  <r>
    <x v="4"/>
    <x v="21"/>
    <n v="657"/>
    <s v="DEN"/>
    <d v="1899-12-30T15:20:00"/>
    <d v="1899-12-30T16:01:00"/>
    <x v="48"/>
    <x v="10"/>
    <x v="6"/>
    <s v=":30 LAE/ : 11 LATE TO PICK UP CHECKS, NO TUG IN POSITION"/>
    <s v="Joe"/>
    <d v="1899-12-30T00:15:00"/>
    <s v="08/05/2024-657-DEN"/>
    <x v="0"/>
  </r>
  <r>
    <x v="4"/>
    <x v="21"/>
    <n v="657"/>
    <s v="DEN"/>
    <d v="1899-12-30T15:20:00"/>
    <d v="1899-12-30T16:01:00"/>
    <x v="34"/>
    <x v="39"/>
    <x v="3"/>
    <s v=":30 LAE/ : 11 LATE TO PICK UP CHECKS, NO TUG IN POSITION"/>
    <s v="Joe"/>
    <d v="1899-12-30T00:05:30"/>
    <s v="08/05/2024-657-DEN"/>
    <x v="1"/>
  </r>
  <r>
    <x v="4"/>
    <x v="13"/>
    <n v="261"/>
    <s v="ORD"/>
    <d v="1899-12-30T16:47:00"/>
    <d v="1899-12-30T20:19:00"/>
    <x v="66"/>
    <x v="40"/>
    <x v="9"/>
    <s v="WX "/>
    <s v="Joe"/>
    <d v="1899-12-30T03:32:00"/>
    <s v="08/05/2024-261-ORD"/>
    <x v="5"/>
  </r>
  <r>
    <x v="4"/>
    <x v="15"/>
    <s v="425"/>
    <s v="LAX"/>
    <d v="1899-12-30T15:07:00"/>
    <d v="1899-12-30T15:50:00"/>
    <x v="67"/>
    <x v="10"/>
    <x v="6"/>
    <s v=":28 LAE/ :15 JB full "/>
    <s v="Joe"/>
    <d v="1899-12-30T00:14:00"/>
    <s v="08/05/2024-425-LAX"/>
    <x v="1"/>
  </r>
  <r>
    <x v="4"/>
    <x v="15"/>
    <s v="425"/>
    <s v="LAX"/>
    <d v="1899-12-30T15:07:00"/>
    <d v="1899-12-30T15:50:00"/>
    <x v="4"/>
    <x v="33"/>
    <x v="7"/>
    <s v=":28 LAE/ :15 JB full "/>
    <s v="Joe"/>
    <d v="1899-12-30T00:07:30"/>
    <s v="08/05/2024-425-LAX"/>
    <x v="1"/>
  </r>
  <r>
    <x v="4"/>
    <x v="33"/>
    <s v="635"/>
    <s v="BNA"/>
    <d v="1899-12-30T15:27:00"/>
    <d v="1899-12-30T16:22:00"/>
    <x v="13"/>
    <x v="10"/>
    <x v="6"/>
    <s v="Crew rotation"/>
    <s v="Joe"/>
    <d v="1899-12-30T00:55:00"/>
    <s v="08/05/2024-635-BNA"/>
    <x v="0"/>
  </r>
  <r>
    <x v="4"/>
    <x v="7"/>
    <s v="1879"/>
    <s v="RAP"/>
    <d v="1899-12-30T15:34:00"/>
    <d v="1899-12-30T16:12:00"/>
    <x v="68"/>
    <x v="16"/>
    <x v="6"/>
    <s v="Late to gate PREV FLT (1937CLE)"/>
    <s v="Joe"/>
    <d v="1899-12-30T00:38:00"/>
    <s v="08/05/2024-1879-RAP"/>
    <x v="0"/>
  </r>
  <r>
    <x v="4"/>
    <x v="1"/>
    <s v="285"/>
    <s v="SEA"/>
    <d v="1899-12-30T15:40:00"/>
    <d v="1899-12-30T15:55:00"/>
    <x v="4"/>
    <x v="32"/>
    <x v="14"/>
    <s v="Cleaners late to A/C- on @ 1533 "/>
    <s v="Joe"/>
    <d v="1899-12-30T00:15:00"/>
    <s v="08/05/2024-285-SEA"/>
    <x v="1"/>
  </r>
  <r>
    <x v="4"/>
    <x v="23"/>
    <s v="1925"/>
    <s v="TVC"/>
    <d v="1899-12-30T15:47:00"/>
    <d v="1899-12-30T16:48:00"/>
    <x v="69"/>
    <x v="10"/>
    <x v="6"/>
    <s v=":53 LAE/ :08 Ramp late to pick up gate checks @ 1646"/>
    <s v="Joe"/>
    <d v="1899-12-30T00:26:30"/>
    <s v="08/05/2024-1925-TVC"/>
    <x v="0"/>
  </r>
  <r>
    <x v="4"/>
    <x v="23"/>
    <s v="1925"/>
    <s v="TVC"/>
    <d v="1899-12-30T15:47:00"/>
    <d v="1899-12-30T16:48:00"/>
    <x v="9"/>
    <x v="17"/>
    <x v="3"/>
    <s v=":53 LAE/ :08 Ramp late to pick up gate checks @ 1646"/>
    <s v="Joe"/>
    <d v="1899-12-30T00:04:00"/>
    <s v="08/05/2024-1925-TVC"/>
    <x v="1"/>
  </r>
  <r>
    <x v="4"/>
    <x v="24"/>
    <s v="107"/>
    <s v="LAS"/>
    <d v="1899-12-30T16:14:00"/>
    <d v="1899-12-30T16:53:00"/>
    <x v="30"/>
    <x v="10"/>
    <x v="6"/>
    <s v="LAE"/>
    <s v="Joe"/>
    <d v="1899-12-30T00:39:00"/>
    <s v="08/05/2024-107-LAS"/>
    <x v="0"/>
  </r>
  <r>
    <x v="4"/>
    <x v="34"/>
    <s v="605"/>
    <s v="PHX"/>
    <d v="1899-12-30T16:34:00"/>
    <d v="1899-12-30T17:33:00"/>
    <x v="1"/>
    <x v="10"/>
    <x v="6"/>
    <s v=":44 LAE/ :15 MX off @ 1656L"/>
    <s v="Joe"/>
    <d v="1899-12-30T00:22:00"/>
    <s v="08/05/2024-605-PHX"/>
    <x v="0"/>
  </r>
  <r>
    <x v="4"/>
    <x v="34"/>
    <s v="605"/>
    <s v="PHX"/>
    <d v="1899-12-30T16:34:00"/>
    <d v="1899-12-30T17:33:00"/>
    <x v="4"/>
    <x v="1"/>
    <x v="1"/>
    <s v=":44 LAE/ :15 MX off @ 1656L"/>
    <s v="Joe"/>
    <d v="1899-12-30T00:07:30"/>
    <s v="08/05/2024-605-PHX"/>
    <x v="1"/>
  </r>
  <r>
    <x v="4"/>
    <x v="0"/>
    <s v="1817"/>
    <s v="OMA"/>
    <d v="1899-12-30T19:20:00"/>
    <d v="1899-12-30T19:36:00"/>
    <x v="34"/>
    <x v="10"/>
    <x v="6"/>
    <s v=":11 LAE/ :05 boarding late pax, no secondary at gate"/>
    <s v="Joe"/>
    <d v="1899-12-30T00:05:30"/>
    <s v="08/05/2024-1817-OMA"/>
    <x v="1"/>
  </r>
  <r>
    <x v="4"/>
    <x v="0"/>
    <s v="1817"/>
    <s v="OMA"/>
    <d v="1899-12-30T19:20:00"/>
    <d v="1899-12-30T19:36:00"/>
    <x v="44"/>
    <x v="41"/>
    <x v="7"/>
    <s v=":11 LAE/ :05 boarding late pax, no secondary at gate"/>
    <s v="Joe"/>
    <d v="1899-12-30T00:02:30"/>
    <s v="08/05/2024-1817-OMA"/>
    <x v="1"/>
  </r>
  <r>
    <x v="4"/>
    <x v="7"/>
    <s v="429"/>
    <s v="LAX"/>
    <d v="1899-12-30T20:55:00"/>
    <d v="1899-12-30T21:40:00"/>
    <x v="25"/>
    <x v="10"/>
    <x v="6"/>
    <s v="LAE"/>
    <s v="Joe"/>
    <d v="1899-12-30T00:45:00"/>
    <s v="08/05/2024-429-LAX"/>
    <x v="0"/>
  </r>
  <r>
    <x v="4"/>
    <x v="28"/>
    <s v="397"/>
    <s v="SFO"/>
    <d v="1899-12-30T20:45:00"/>
    <d v="1899-12-30T21:31:00"/>
    <x v="17"/>
    <x v="10"/>
    <x v="6"/>
    <s v="Inbound Charter, search required. "/>
    <s v="Joe"/>
    <d v="1899-12-30T00:46:00"/>
    <s v="08/05/2024-397-SFO"/>
    <x v="0"/>
  </r>
  <r>
    <x v="4"/>
    <x v="5"/>
    <s v="289"/>
    <s v="SEA"/>
    <d v="1899-12-30T21:00:00"/>
    <d v="1899-12-30T21:06:00"/>
    <x v="70"/>
    <x v="36"/>
    <x v="15"/>
    <s v="Missing 29 PAX "/>
    <s v="Joe"/>
    <d v="1899-12-30T00:06:00"/>
    <s v="08/05/2024-289-SEA"/>
    <x v="1"/>
  </r>
  <r>
    <x v="5"/>
    <x v="4"/>
    <n v="383"/>
    <s v="RSW"/>
    <d v="1899-12-30T07:20:00"/>
    <d v="1899-12-30T07:21:00"/>
    <x v="3"/>
    <x v="33"/>
    <x v="7"/>
    <s v="Verifying PAX on board to prevent PLR error"/>
    <s v="Amanda"/>
    <d v="1899-12-30T00:01:00"/>
    <s v="08/06/2024-383-RSW"/>
    <x v="1"/>
  </r>
  <r>
    <x v="5"/>
    <x v="26"/>
    <n v="657"/>
    <s v="DEN"/>
    <d v="1899-12-30T15:45:00"/>
    <d v="1899-12-30T15:58:00"/>
    <x v="29"/>
    <x v="42"/>
    <x v="10"/>
    <s v="Oversold never communicated, DH not on manifest. Had to solicit volunteers at the last minute. "/>
    <s v="Amanda"/>
    <d v="1899-12-30T00:13:00"/>
    <s v="08/06/2024-657-DEN"/>
    <x v="1"/>
  </r>
  <r>
    <x v="6"/>
    <x v="17"/>
    <n v="657"/>
    <s v="DEN"/>
    <d v="1899-12-30T14:14:00"/>
    <d v="1899-12-30T14:29:00"/>
    <x v="3"/>
    <x v="10"/>
    <x v="6"/>
    <s v=":1 LAE :14 INOP APU/Air start required "/>
    <s v="Gevone"/>
    <d v="1899-12-30T00:00:30"/>
    <s v="08/07/2024-657-DEN"/>
    <x v="1"/>
  </r>
  <r>
    <x v="6"/>
    <x v="17"/>
    <n v="657"/>
    <s v="DEN"/>
    <d v="1899-12-30T14:14:00"/>
    <d v="1899-12-30T14:29:00"/>
    <x v="6"/>
    <x v="31"/>
    <x v="1"/>
    <s v=":1 LAE :14 INOP APU/Air start required "/>
    <s v="Gevone"/>
    <d v="1899-12-30T00:07:00"/>
    <s v="08/07/2024-657-DEN"/>
    <x v="1"/>
  </r>
  <r>
    <x v="6"/>
    <x v="32"/>
    <n v="107"/>
    <s v="LAS"/>
    <d v="1899-12-30T15:14:00"/>
    <d v="1899-12-30T15:22:00"/>
    <x v="9"/>
    <x v="17"/>
    <x v="3"/>
    <s v="Downloading EWCHR in Z3 cause slow upload/CLR called in after STD"/>
    <s v="Gevone"/>
    <d v="1899-12-30T00:08:00"/>
    <s v="08/07/2024-107-LAS"/>
    <x v="1"/>
  </r>
  <r>
    <x v="7"/>
    <x v="24"/>
    <n v="233"/>
    <s v="EWR"/>
    <d v="1899-12-30T07:00:00"/>
    <d v="1899-12-30T07:01:00"/>
    <x v="3"/>
    <x v="35"/>
    <x v="8"/>
    <s v="Late Drag up"/>
    <s v="Cole"/>
    <d v="1899-12-30T00:01:00"/>
    <s v="08/08/2024-233-EWR"/>
    <x v="1"/>
  </r>
  <r>
    <x v="7"/>
    <x v="35"/>
    <n v="1203"/>
    <s v="CHS"/>
    <d v="1899-12-30T07:07:00"/>
    <d v="1899-12-30T07:09:00"/>
    <x v="57"/>
    <x v="35"/>
    <x v="8"/>
    <s v="ATC metering to gate due to departures on 17"/>
    <s v="Cole"/>
    <d v="1899-12-30T00:02:00"/>
    <s v="08/08/2024-1203-CHS"/>
    <x v="1"/>
  </r>
  <r>
    <x v="7"/>
    <x v="20"/>
    <n v="1917"/>
    <s v="YYZ"/>
    <d v="1899-12-30T07:34:00"/>
    <d v="1899-12-30T07:37:00"/>
    <x v="22"/>
    <x v="35"/>
    <x v="8"/>
    <s v="CA clearing MEL blocking aircraft from parking. 0635-0655 blocking alley"/>
    <s v="Cole"/>
    <d v="1899-12-30T00:03:00"/>
    <s v="08/08/2024-1917-YYZ"/>
    <x v="1"/>
  </r>
  <r>
    <x v="7"/>
    <x v="14"/>
    <n v="1775"/>
    <s v="PHL"/>
    <d v="1899-12-30T07:40:00"/>
    <d v="1899-12-30T07:53:00"/>
    <x v="29"/>
    <x v="35"/>
    <x v="8"/>
    <s v="CA clearing MEL blocking aircraft from parking. 0635-0655 blocking alley"/>
    <s v="Cole"/>
    <d v="1899-12-30T00:13:00"/>
    <s v="08/08/2024-1775-PHL"/>
    <x v="1"/>
  </r>
  <r>
    <x v="7"/>
    <x v="4"/>
    <n v="367"/>
    <s v="TPA"/>
    <d v="1899-12-30T08:00:00"/>
    <d v="1899-12-30T11:13:00"/>
    <x v="71"/>
    <x v="7"/>
    <x v="1"/>
    <s v="Parking brake low pressure light/RTG"/>
    <s v="Cole"/>
    <d v="1899-12-30T03:13:00"/>
    <s v="08/08/2024-367-TPA"/>
    <x v="7"/>
  </r>
  <r>
    <x v="7"/>
    <x v="34"/>
    <n v="303"/>
    <s v="BZN"/>
    <d v="1899-12-30T09:14:00"/>
    <d v="1899-12-30T09:30:00"/>
    <x v="54"/>
    <x v="1"/>
    <x v="1"/>
    <s v="Inbound write-ups"/>
    <s v="Cole"/>
    <d v="1899-12-30T00:16:00"/>
    <s v="08/08/2024-303-BZN"/>
    <x v="1"/>
  </r>
  <r>
    <x v="7"/>
    <x v="2"/>
    <n v="1054"/>
    <s v="PIT"/>
    <d v="1899-12-30T09:40:00"/>
    <d v="1899-12-30T10:56:00"/>
    <x v="72"/>
    <x v="7"/>
    <x v="1"/>
    <s v="Swapped from 804 line of flying due to 844 RTG"/>
    <s v="Cole"/>
    <d v="1899-12-30T01:16:00"/>
    <s v="08/08/2024-1054-PIT"/>
    <x v="3"/>
  </r>
  <r>
    <x v="7"/>
    <x v="20"/>
    <n v="215"/>
    <s v="AVL"/>
    <d v="1899-12-30T14:07:00"/>
    <d v="1899-12-30T14:08:00"/>
    <x v="3"/>
    <x v="21"/>
    <x v="0"/>
    <s v="JB cleared @1405/Waiting on PAX to be seated/Slow cabin management "/>
    <s v="Gevone"/>
    <d v="1899-12-30T00:01:00"/>
    <s v="08/08/2024-215-AVL"/>
    <x v="1"/>
  </r>
  <r>
    <x v="7"/>
    <x v="17"/>
    <n v="407"/>
    <s v="SAN"/>
    <d v="1899-12-30T14:47:00"/>
    <d v="1899-12-30T14:51:00"/>
    <x v="15"/>
    <x v="17"/>
    <x v="3"/>
    <s v="Gate check called @1443/LMC added to CLR  @1447"/>
    <s v="Gevone"/>
    <d v="1899-12-30T00:04:00"/>
    <s v="08/08/2024-407-SAN"/>
    <x v="1"/>
  </r>
  <r>
    <x v="7"/>
    <x v="27"/>
    <n v="277"/>
    <s v="MRY"/>
    <d v="1899-12-30T14:20:00"/>
    <d v="1899-12-30T14:31:00"/>
    <x v="73"/>
    <x v="10"/>
    <x v="6"/>
    <s v=":7 LAE :4 Issues loading comat through cargo door cause late CLR"/>
    <s v="Gevone"/>
    <d v="1899-12-30T00:03:30"/>
    <s v="08/08/2024-277-MRY"/>
    <x v="1"/>
  </r>
  <r>
    <x v="7"/>
    <x v="27"/>
    <n v="277"/>
    <s v="MRY"/>
    <d v="1899-12-30T14:20:00"/>
    <d v="1899-12-30T14:31:00"/>
    <x v="15"/>
    <x v="17"/>
    <x v="3"/>
    <s v=":7 LAE :4 Issues loading comat through cargo door cause late CLR"/>
    <s v="Gevone"/>
    <d v="1899-12-30T00:02:00"/>
    <s v="08/08/2024-277-MRY"/>
    <x v="1"/>
  </r>
  <r>
    <x v="7"/>
    <x v="19"/>
    <n v="1813"/>
    <s v="VPS"/>
    <d v="1899-12-30T14:14:00"/>
    <d v="1899-12-30T14:40:00"/>
    <x v="18"/>
    <x v="10"/>
    <x v="6"/>
    <s v="LAE"/>
    <s v="Gevone"/>
    <d v="1899-12-30T00:26:00"/>
    <s v="08/08/2024-1813-VPS"/>
    <x v="1"/>
  </r>
  <r>
    <x v="7"/>
    <x v="8"/>
    <n v="1273"/>
    <s v="RNO"/>
    <d v="1899-12-30T15:07:00"/>
    <d v="1899-12-30T15:11:00"/>
    <x v="15"/>
    <x v="8"/>
    <x v="5"/>
    <s v="CA request gate agent to wait for 3 PAX"/>
    <s v="Gevone"/>
    <d v="1899-12-30T00:04:00"/>
    <s v="08/08/2024-1273-RNO"/>
    <x v="1"/>
  </r>
  <r>
    <x v="7"/>
    <x v="24"/>
    <n v="681"/>
    <s v="HOU"/>
    <d v="1899-12-30T14:40:00"/>
    <d v="1899-12-30T15:06:00"/>
    <x v="44"/>
    <x v="10"/>
    <x v="6"/>
    <s v=":5 LAE :21PAX in row 28 causing confusion with seating/Resolved by OSM"/>
    <s v="Gevone"/>
    <d v="1899-12-30T00:02:30"/>
    <s v="08/08/2024-681-HOU"/>
    <x v="1"/>
  </r>
  <r>
    <x v="7"/>
    <x v="24"/>
    <n v="681"/>
    <s v="HOU"/>
    <d v="1899-12-30T14:40:00"/>
    <d v="1899-12-30T15:06:00"/>
    <x v="45"/>
    <x v="13"/>
    <x v="8"/>
    <s v=":5 LAE :21PAX in row 28 causing confusion with seating/Resolved by OSM"/>
    <s v="Gevone"/>
    <d v="1899-12-30T00:10:30"/>
    <s v="08/08/2024-681-HOU"/>
    <x v="1"/>
  </r>
  <r>
    <x v="7"/>
    <x v="16"/>
    <n v="1577"/>
    <s v="OAK"/>
    <d v="1899-12-30T15:20:00"/>
    <d v="1899-12-30T15:36:00"/>
    <x v="12"/>
    <x v="10"/>
    <x v="6"/>
    <s v=":10 LAE :6 Boarding 3 ADA PAX cause slow boarding "/>
    <s v="Gevone"/>
    <d v="1899-12-30T00:05:00"/>
    <s v="08/08/2024-1577-OAK"/>
    <x v="1"/>
  </r>
  <r>
    <x v="7"/>
    <x v="16"/>
    <n v="1577"/>
    <s v="OAK"/>
    <d v="1899-12-30T15:20:00"/>
    <d v="1899-12-30T15:36:00"/>
    <x v="70"/>
    <x v="11"/>
    <x v="7"/>
    <s v=":10 LAE :6 Boarding 3 ADA PAX cause slow boarding "/>
    <s v="Gevone"/>
    <d v="1899-12-30T00:03:00"/>
    <s v="08/08/2024-1577-OAK"/>
    <x v="1"/>
  </r>
  <r>
    <x v="7"/>
    <x v="36"/>
    <n v="1803"/>
    <s v="MSY"/>
    <d v="1899-12-30T13:53:00"/>
    <d v="1899-12-30T16:14:00"/>
    <x v="74"/>
    <x v="10"/>
    <x v="6"/>
    <s v=":1:34 LAE :41 MX on board with log book "/>
    <s v="Gevone"/>
    <d v="1899-12-30T00:47:00"/>
    <s v="08/08/2024-1803-MSY"/>
    <x v="6"/>
  </r>
  <r>
    <x v="7"/>
    <x v="36"/>
    <n v="1803"/>
    <s v="MSY"/>
    <d v="1899-12-30T13:53:00"/>
    <d v="1899-12-30T16:14:00"/>
    <x v="17"/>
    <x v="1"/>
    <x v="1"/>
    <s v=":1:34 LAE :41 MX on board with log book "/>
    <s v="Gevone"/>
    <d v="1899-12-30T00:23:00"/>
    <s v="08/08/2024-1803-MSY"/>
    <x v="0"/>
  </r>
  <r>
    <x v="7"/>
    <x v="37"/>
    <n v="1037"/>
    <s v="GEG"/>
    <d v="1899-12-30T15:40:00"/>
    <d v="1899-12-30T16:12:00"/>
    <x v="28"/>
    <x v="10"/>
    <x v="6"/>
    <s v=":22 LAE :10 Late cleaners/Cleaning biohazard on H2"/>
    <s v="Gevone"/>
    <d v="1899-12-30T00:11:00"/>
    <s v="08/08/2024-1037-GEG"/>
    <x v="1"/>
  </r>
  <r>
    <x v="7"/>
    <x v="37"/>
    <n v="1037"/>
    <s v="GEG"/>
    <d v="1899-12-30T15:40:00"/>
    <d v="1899-12-30T16:12:00"/>
    <x v="12"/>
    <x v="32"/>
    <x v="14"/>
    <s v=":22 LAE :10 Late cleaners/Cleaning biohazard on H2"/>
    <s v="Gevone"/>
    <d v="1899-12-30T00:05:00"/>
    <s v="08/08/2024-1037-GEG"/>
    <x v="1"/>
  </r>
  <r>
    <x v="7"/>
    <x v="14"/>
    <n v="285"/>
    <s v="SEA"/>
    <d v="1899-12-30T15:27:00"/>
    <d v="1899-12-30T15:56:00"/>
    <x v="47"/>
    <x v="10"/>
    <x v="6"/>
    <s v=":24 LAE :5 FA taking adtl time for safety checks/1st PAX on board @1529"/>
    <s v="Gevone"/>
    <d v="1899-12-30T00:12:00"/>
    <s v="08/08/2024-285-SEA"/>
    <x v="1"/>
  </r>
  <r>
    <x v="7"/>
    <x v="14"/>
    <n v="285"/>
    <s v="SEA"/>
    <d v="1899-12-30T15:27:00"/>
    <d v="1899-12-30T15:56:00"/>
    <x v="44"/>
    <x v="21"/>
    <x v="0"/>
    <s v=":24 LAE :5 FA taking adtl time for safety checks/1st PAX on board @1529"/>
    <s v="Gevone"/>
    <d v="1899-12-30T00:02:30"/>
    <s v="08/08/2024-285-SEA"/>
    <x v="1"/>
  </r>
  <r>
    <x v="7"/>
    <x v="35"/>
    <n v="219"/>
    <s v="CVG"/>
    <d v="1899-12-30T15:14:00"/>
    <d v="1899-12-30T15:32:00"/>
    <x v="8"/>
    <x v="8"/>
    <x v="5"/>
    <s v="2 DH must ride showed @ 1526"/>
    <s v="Gevone"/>
    <d v="1899-12-30T00:18:00"/>
    <s v="08/08/2024-219-CVG"/>
    <x v="1"/>
  </r>
  <r>
    <x v="7"/>
    <x v="34"/>
    <n v="107"/>
    <s v="LAS"/>
    <d v="1899-12-30T16:00:00"/>
    <d v="1899-12-30T16:10:00"/>
    <x v="12"/>
    <x v="1"/>
    <x v="1"/>
    <s v="Waiting for logbook from MX"/>
    <s v="Gevone"/>
    <d v="1899-12-30T00:10:00"/>
    <s v="08/08/2024-107-LAS"/>
    <x v="1"/>
  </r>
  <r>
    <x v="7"/>
    <x v="38"/>
    <n v="295"/>
    <s v="PDX"/>
    <d v="1899-12-30T15:47:00"/>
    <d v="1899-12-30T16:15:00"/>
    <x v="57"/>
    <x v="10"/>
    <x v="6"/>
    <s v=":2 :26 Reseating PAX in exit row not meeting requirements"/>
    <s v="Gevone"/>
    <d v="1899-12-30T00:01:00"/>
    <s v="08/08/2024-295-PDX"/>
    <x v="1"/>
  </r>
  <r>
    <x v="7"/>
    <x v="38"/>
    <n v="295"/>
    <s v="PDX"/>
    <d v="1899-12-30T15:47:00"/>
    <d v="1899-12-30T16:15:00"/>
    <x v="18"/>
    <x v="13"/>
    <x v="8"/>
    <s v=":2 :26 Reseating PAX in exit row not meeting requirements"/>
    <s v="Gevone"/>
    <d v="1899-12-30T00:13:00"/>
    <s v="08/08/2024-295-PDX"/>
    <x v="1"/>
  </r>
  <r>
    <x v="7"/>
    <x v="7"/>
    <n v="1701"/>
    <s v="SLC"/>
    <d v="1899-12-30T16:27:00"/>
    <d v="1899-12-30T17:14:00"/>
    <x v="27"/>
    <x v="10"/>
    <x v="6"/>
    <s v=":35 LAE :12 18 locating bags/LMC added @1710"/>
    <s v="Gevone"/>
    <d v="1899-12-30T00:17:30"/>
    <s v="08/08/2024-1701-SLC"/>
    <x v="0"/>
  </r>
  <r>
    <x v="7"/>
    <x v="7"/>
    <n v="1701"/>
    <s v="SLC"/>
    <d v="1899-12-30T16:27:00"/>
    <d v="1899-12-30T17:14:00"/>
    <x v="20"/>
    <x v="9"/>
    <x v="3"/>
    <s v=":35 LAE :12 18 locating bags/LMC added @1710"/>
    <s v="Gevone"/>
    <d v="1899-12-30T00:06:00"/>
    <s v="08/08/2024-1701-SLC"/>
    <x v="1"/>
  </r>
  <r>
    <x v="7"/>
    <x v="18"/>
    <n v="395"/>
    <s v="SFO"/>
    <d v="1899-12-30T15:00:00"/>
    <d v="1899-12-30T16:00:00"/>
    <x v="25"/>
    <x v="10"/>
    <x v="6"/>
    <s v=":45 LAE :15 Swapped from 804"/>
    <s v="Gevone"/>
    <d v="1899-12-30T00:22:30"/>
    <s v="08/08/2024-395-SFO"/>
    <x v="0"/>
  </r>
  <r>
    <x v="7"/>
    <x v="18"/>
    <n v="395"/>
    <s v="SFO"/>
    <d v="1899-12-30T15:00:00"/>
    <d v="1899-12-30T16:00:00"/>
    <x v="4"/>
    <x v="7"/>
    <x v="1"/>
    <s v=":45 LAE :15 Swapped from 804"/>
    <s v="Gevone"/>
    <d v="1899-12-30T00:07:30"/>
    <s v="08/08/2024-395-SFO"/>
    <x v="1"/>
  </r>
  <r>
    <x v="7"/>
    <x v="2"/>
    <n v="1913"/>
    <s v="GRR"/>
    <d v="1899-12-30T15:54:00"/>
    <d v="1899-12-30T17:35:00"/>
    <x v="75"/>
    <x v="10"/>
    <x v="6"/>
    <s v=":1:36 LAE :15 Late cleaners/Completed @1651"/>
    <s v="Gevone"/>
    <d v="1899-12-30T00:48:00"/>
    <s v="08/08/2024-1913-GRR"/>
    <x v="6"/>
  </r>
  <r>
    <x v="7"/>
    <x v="2"/>
    <n v="1913"/>
    <s v="GRR"/>
    <d v="1899-12-30T15:54:00"/>
    <d v="1899-12-30T17:35:00"/>
    <x v="4"/>
    <x v="32"/>
    <x v="14"/>
    <s v=":1:36 LAE :15 Late cleaners/Completed @1651"/>
    <s v="Gevone"/>
    <d v="1899-12-30T00:07:30"/>
    <s v="08/08/2024-1913-GRR"/>
    <x v="1"/>
  </r>
  <r>
    <x v="7"/>
    <x v="4"/>
    <n v="659"/>
    <s v="DEN"/>
    <d v="1899-12-30T16:14:00"/>
    <d v="1899-12-30T19:36:00"/>
    <x v="76"/>
    <x v="7"/>
    <x v="1"/>
    <s v="Swapped due to 852 AOS"/>
    <s v="Gevone"/>
    <d v="1899-12-30T03:22:00"/>
    <s v="08/08/2024-659-DEN"/>
    <x v="7"/>
  </r>
  <r>
    <x v="7"/>
    <x v="21"/>
    <n v="261"/>
    <s v="ORD"/>
    <d v="1899-12-30T17:30:00"/>
    <d v="1899-12-30T18:34:00"/>
    <x v="77"/>
    <x v="43"/>
    <x v="16"/>
    <s v="Deplane for defuel"/>
    <s v="Gevone"/>
    <d v="1899-12-30T01:04:00"/>
    <s v="08/08/2024-261-ORD"/>
    <x v="3"/>
  </r>
  <r>
    <x v="7"/>
    <x v="35"/>
    <n v="1815"/>
    <s v="MKE"/>
    <d v="1899-12-30T16:07:00"/>
    <d v="1899-12-30T21:19:00"/>
    <x v="78"/>
    <x v="7"/>
    <x v="1"/>
    <s v="Swapped from 805"/>
    <s v="Gevone"/>
    <d v="1899-12-30T05:12:00"/>
    <s v="08/08/2024-1815-MKE"/>
    <x v="9"/>
  </r>
  <r>
    <x v="8"/>
    <x v="23"/>
    <n v="233"/>
    <s v="EWR"/>
    <d v="1899-12-30T07:00:00"/>
    <d v="1899-12-30T07:07:00"/>
    <x v="73"/>
    <x v="44"/>
    <x v="8"/>
    <s v="Scooter showed @ 10 min mark"/>
    <s v="Amanda"/>
    <d v="1899-12-30T00:07:00"/>
    <s v="08/09/2024-233-EWR"/>
    <x v="1"/>
  </r>
  <r>
    <x v="8"/>
    <x v="18"/>
    <n v="193"/>
    <s v="BWI"/>
    <d v="1899-12-30T07:14:00"/>
    <d v="1899-12-30T07:17:00"/>
    <x v="22"/>
    <x v="44"/>
    <x v="8"/>
    <s v="PAX IN LAV"/>
    <s v="Amanda"/>
    <d v="1899-12-30T00:03:00"/>
    <s v="08/09/2024-193-BWI"/>
    <x v="1"/>
  </r>
  <r>
    <x v="8"/>
    <x v="30"/>
    <n v="1767"/>
    <s v="YUL"/>
    <d v="1899-12-30T07:20:00"/>
    <d v="1899-12-30T07:28:00"/>
    <x v="9"/>
    <x v="10"/>
    <x v="6"/>
    <s v="LAE"/>
    <s v="Amanda"/>
    <d v="1899-12-30T00:08:00"/>
    <s v="08/09/2024-1767-YUL"/>
    <x v="1"/>
  </r>
  <r>
    <x v="8"/>
    <x v="12"/>
    <n v="1057"/>
    <s v="BUF"/>
    <d v="1899-12-30T10:00:00"/>
    <d v="1899-12-30T10:08:00"/>
    <x v="9"/>
    <x v="17"/>
    <x v="3"/>
    <s v="Late CLR- Did not pick up GC until 4 min before departure, did not call in CLR on time. "/>
    <s v="Amanda"/>
    <d v="1899-12-30T00:08:00"/>
    <s v="08/09/2024-1057-BUF"/>
    <x v="1"/>
  </r>
  <r>
    <x v="8"/>
    <x v="30"/>
    <n v="209"/>
    <s v="MYR"/>
    <d v="1899-12-30T14:27:00"/>
    <d v="1899-12-30T15:05:00"/>
    <x v="68"/>
    <x v="10"/>
    <x v="6"/>
    <s v=":35 LAE//limited search"/>
    <s v="Joe"/>
    <d v="1899-12-30T00:38:00"/>
    <s v="08/09/2024-209-MYR"/>
    <x v="0"/>
  </r>
  <r>
    <x v="8"/>
    <x v="23"/>
    <n v="605"/>
    <s v="PHX"/>
    <d v="1899-12-30T14:40:00"/>
    <d v="1899-12-30T15:04:00"/>
    <x v="12"/>
    <x v="10"/>
    <x v="6"/>
    <s v=":10 Delayed til 14:50 in system :14 Lav truck arrived 15:01"/>
    <s v="Joe"/>
    <d v="1899-12-30T00:05:00"/>
    <s v="08/09/2024-605-PHX"/>
    <x v="1"/>
  </r>
  <r>
    <x v="8"/>
    <x v="23"/>
    <n v="605"/>
    <s v="PHX"/>
    <d v="1899-12-30T14:40:00"/>
    <d v="1899-12-30T15:04:00"/>
    <x v="6"/>
    <x v="45"/>
    <x v="3"/>
    <s v=":10 Delayed til 14:50 in system :14 Lav truck arrived 15:01"/>
    <s v="Joe"/>
    <d v="1899-12-30T00:07:00"/>
    <s v="08/09/2024-605-PHX"/>
    <x v="1"/>
  </r>
  <r>
    <x v="8"/>
    <x v="15"/>
    <n v="407"/>
    <s v="SAN"/>
    <d v="1899-12-30T14:47:00"/>
    <d v="1899-12-30T15:07:00"/>
    <x v="12"/>
    <x v="10"/>
    <x v="6"/>
    <s v=":10 LAE :10 crew down 14:31//pax onboard AC 14:40//last BP scanned 14:49//JB cleared 14:59//cabin secured 15:05"/>
    <s v="Joe"/>
    <d v="1899-12-30T00:05:00"/>
    <s v="08/09/2024-407-SAN"/>
    <x v="1"/>
  </r>
  <r>
    <x v="8"/>
    <x v="15"/>
    <n v="407"/>
    <s v="SAN"/>
    <d v="1899-12-30T14:47:00"/>
    <d v="1899-12-30T15:07:00"/>
    <x v="12"/>
    <x v="21"/>
    <x v="0"/>
    <s v=":10 LAE :10 crew down 14:31//pax onboard AC 14:40//last BP scanned 14:49//JB cleared 14:59//cabin secured 15:05"/>
    <s v="Joe"/>
    <d v="1899-12-30T00:05:00"/>
    <s v="08/09/2024-407-SAN"/>
    <x v="1"/>
  </r>
  <r>
    <x v="8"/>
    <x v="4"/>
    <n v="295"/>
    <s v="PDX"/>
    <d v="1899-12-30T15:07:00"/>
    <d v="1899-12-30T15:12:00"/>
    <x v="44"/>
    <x v="46"/>
    <x v="14"/>
    <s v="last pax off 14:24//cleaners on 14:37-14:48 "/>
    <s v="Joe"/>
    <d v="1899-12-30T00:05:00"/>
    <s v="08/09/2024-295-PDX"/>
    <x v="1"/>
  </r>
  <r>
    <x v="8"/>
    <x v="27"/>
    <n v="395"/>
    <s v="SFO"/>
    <d v="1899-12-30T15:14:00"/>
    <d v="1899-12-30T15:30:00"/>
    <x v="54"/>
    <x v="47"/>
    <x v="14"/>
    <s v="Biohazard cleanup rows 13 and 14"/>
    <s v="Joe"/>
    <d v="1899-12-30T00:16:00"/>
    <s v="08/09/2024-395-SFO"/>
    <x v="1"/>
  </r>
  <r>
    <x v="8"/>
    <x v="6"/>
    <n v="285"/>
    <s v="SEA"/>
    <d v="1899-12-30T15:20:00"/>
    <d v="1899-12-30T15:25:00"/>
    <x v="44"/>
    <x v="1"/>
    <x v="1"/>
    <s v="Inop APU/air start"/>
    <s v="Joe"/>
    <d v="1899-12-30T00:05:00"/>
    <s v="08/09/2024-285-SEA"/>
    <x v="1"/>
  </r>
  <r>
    <x v="8"/>
    <x v="35"/>
    <n v="1907"/>
    <s v="DTW"/>
    <d v="1899-12-30T15:27:00"/>
    <d v="1899-12-30T15:40:00"/>
    <x v="29"/>
    <x v="17"/>
    <x v="3"/>
    <s v="Late upload 15:25-15:33//CLR called @ 15:35//CLR to CA 15:39//Dk is looking into this"/>
    <s v="Joe"/>
    <d v="1899-12-30T00:13:00"/>
    <s v="08/09/2024-1907-DTW"/>
    <x v="1"/>
  </r>
  <r>
    <x v="8"/>
    <x v="20"/>
    <n v="499"/>
    <s v="IND"/>
    <d v="1899-12-30T15:40:00"/>
    <d v="1899-12-30T19:17:00"/>
    <x v="79"/>
    <x v="20"/>
    <x v="5"/>
    <s v="2:50 CA fatigue call out :39 Per SOC :08 LAE"/>
    <s v="Joe"/>
    <d v="1899-12-30T00:56:40"/>
    <s v="08/09/2024-499-IND"/>
    <x v="2"/>
  </r>
  <r>
    <x v="8"/>
    <x v="20"/>
    <n v="499"/>
    <s v="IND"/>
    <d v="1899-12-30T15:40:00"/>
    <d v="1899-12-30T19:17:00"/>
    <x v="30"/>
    <x v="7"/>
    <x v="1"/>
    <s v="2:50 CA fatigue call out :39 Per SOC :08 LAE"/>
    <s v="Joe"/>
    <d v="1899-12-30T00:13:00"/>
    <s v="08/09/2024-499-IND"/>
    <x v="0"/>
  </r>
  <r>
    <x v="8"/>
    <x v="20"/>
    <n v="499"/>
    <s v="IND"/>
    <d v="1899-12-30T15:40:00"/>
    <d v="1899-12-30T19:17:00"/>
    <x v="9"/>
    <x v="10"/>
    <x v="6"/>
    <s v="2:50 CA fatigue call out :39 Per SOC :08 LAE"/>
    <s v="Joe"/>
    <d v="1899-12-30T00:02:40"/>
    <s v="08/09/2024-499-IND"/>
    <x v="1"/>
  </r>
  <r>
    <x v="8"/>
    <x v="16"/>
    <n v="1879"/>
    <s v="RAP"/>
    <d v="1899-12-30T15:54:00"/>
    <d v="1899-12-30T16:57:00"/>
    <x v="80"/>
    <x v="48"/>
    <x v="0"/>
    <s v="FA's connecting from 1776/PHL //arrived 16:18"/>
    <s v="Joe"/>
    <d v="1899-12-30T01:03:00"/>
    <s v="08/09/2024-1879-RAP"/>
    <x v="3"/>
  </r>
  <r>
    <x v="8"/>
    <x v="12"/>
    <n v="633"/>
    <s v="BNA"/>
    <d v="1899-12-30T16:00:00"/>
    <d v="1899-12-30T16:10:00"/>
    <x v="12"/>
    <x v="10"/>
    <x v="6"/>
    <s v="LAE"/>
    <s v="Joe"/>
    <d v="1899-12-30T00:10:00"/>
    <s v="08/09/2024-633-BNA"/>
    <x v="1"/>
  </r>
  <r>
    <x v="8"/>
    <x v="19"/>
    <n v="107"/>
    <s v="LAS"/>
    <d v="1899-12-30T16:20:00"/>
    <d v="1899-12-30T16:41:00"/>
    <x v="34"/>
    <x v="10"/>
    <x v="6"/>
    <s v=":11 LAE :10 16:32 JB cleared//FA securing cabin and pax using lav"/>
    <s v="Joe"/>
    <d v="1899-12-30T00:05:30"/>
    <s v="08/09/2024-107-LAS"/>
    <x v="1"/>
  </r>
  <r>
    <x v="8"/>
    <x v="19"/>
    <n v="107"/>
    <s v="LAS"/>
    <d v="1899-12-30T16:20:00"/>
    <d v="1899-12-30T16:41:00"/>
    <x v="12"/>
    <x v="49"/>
    <x v="3"/>
    <s v=":11 LAE :10 16:32 JB cleared//FA securing cabin and pax using lav"/>
    <s v="Joe"/>
    <d v="1899-12-30T00:05:00"/>
    <s v="08/09/2024-107-LAS"/>
    <x v="1"/>
  </r>
  <r>
    <x v="8"/>
    <x v="14"/>
    <n v="1491"/>
    <s v="CMH"/>
    <d v="1899-12-30T16:34:00"/>
    <d v="1899-12-30T16:45:00"/>
    <x v="22"/>
    <x v="10"/>
    <x v="6"/>
    <s v=":03 LAE :08 Per Aerodata flight balanced 16:34//CA not receiving numbers//CA did manual count 16:42"/>
    <s v="Joe"/>
    <d v="1899-12-30T00:01:30"/>
    <s v="08/09/2024-1491-CMH"/>
    <x v="1"/>
  </r>
  <r>
    <x v="8"/>
    <x v="14"/>
    <n v="1491"/>
    <s v="CMH"/>
    <d v="1899-12-30T16:34:00"/>
    <d v="1899-12-30T16:45:00"/>
    <x v="9"/>
    <x v="50"/>
    <x v="12"/>
    <s v=":03 LAE :08 Per Aerodata flight balanced 16:34//CA not receiving numbers//CA did manual count 16:42"/>
    <s v="Joe"/>
    <d v="1899-12-30T00:04:00"/>
    <s v="08/09/2024-1491-CMH"/>
    <x v="1"/>
  </r>
  <r>
    <x v="8"/>
    <x v="17"/>
    <n v="261"/>
    <s v="ORD"/>
    <d v="1899-12-30T17:30:00"/>
    <d v="1899-12-30T17:37:00"/>
    <x v="73"/>
    <x v="11"/>
    <x v="7"/>
    <s v="last 4 inbound pax waiting for WCHR's until 16:55//5 inbound WCHR's/5outbound WCHR's"/>
    <s v="Joe"/>
    <d v="1899-12-30T00:07:00"/>
    <s v="08/09/2024-261-ORD"/>
    <x v="1"/>
  </r>
  <r>
    <x v="8"/>
    <x v="32"/>
    <n v="289"/>
    <s v="SEA"/>
    <d v="1899-12-30T21:00:00"/>
    <d v="1899-12-30T21:16:00"/>
    <x v="29"/>
    <x v="19"/>
    <x v="3"/>
    <s v=":03 LAE :13 Locating transfer bags from RAP"/>
    <s v="Joe"/>
    <d v="1899-12-30T00:06:30"/>
    <s v="08/09/2024-289-SEA"/>
    <x v="1"/>
  </r>
  <r>
    <x v="8"/>
    <x v="32"/>
    <n v="289"/>
    <s v="SEA"/>
    <d v="1899-12-30T21:00:00"/>
    <d v="1899-12-30T21:16:00"/>
    <x v="22"/>
    <x v="10"/>
    <x v="6"/>
    <s v=":03 LAE :13 Locating transfer bags from RAP"/>
    <s v="Joe"/>
    <d v="1899-12-30T00:01:30"/>
    <s v="08/09/2024-289-SEA"/>
    <x v="1"/>
  </r>
  <r>
    <x v="9"/>
    <x v="1"/>
    <n v="193"/>
    <s v="BWI"/>
    <d v="1899-12-30T07:07:00"/>
    <d v="1899-12-30T08:39:00"/>
    <x v="81"/>
    <x v="7"/>
    <x v="1"/>
    <s v="TAIL SWAP -827 AOS WATER LEAK"/>
    <s v="Amanda"/>
    <d v="1899-12-30T01:32:00"/>
    <s v="08/10/2024-193-BWI"/>
    <x v="6"/>
  </r>
  <r>
    <x v="9"/>
    <x v="30"/>
    <n v="1821"/>
    <s v="PWM"/>
    <d v="1899-12-30T07:27:00"/>
    <d v="1899-12-30T07:30:00"/>
    <x v="22"/>
    <x v="5"/>
    <x v="1"/>
    <s v="H7 available @ 0631, blocked in @ 0654L"/>
    <s v="Amanda"/>
    <d v="1899-12-30T00:03:00"/>
    <s v="08/10/2024-1821-PWM"/>
    <x v="1"/>
  </r>
  <r>
    <x v="9"/>
    <x v="31"/>
    <n v="573"/>
    <s v="CUN"/>
    <d v="1899-12-30T08:00:00"/>
    <d v="1899-12-30T08:33:00"/>
    <x v="23"/>
    <x v="7"/>
    <x v="1"/>
    <s v="TAIL SWAP -846 "/>
    <s v="Amanda"/>
    <d v="1899-12-30T00:33:00"/>
    <s v="08/10/2024-573-CUN"/>
    <x v="0"/>
  </r>
  <r>
    <x v="9"/>
    <x v="20"/>
    <n v="1937"/>
    <s v="CLE"/>
    <d v="1899-12-30T08:34:00"/>
    <d v="1899-12-30T11:39:00"/>
    <x v="82"/>
    <x v="8"/>
    <x v="5"/>
    <s v="FO no show- delayed until 1145L"/>
    <s v="Amanda"/>
    <d v="1899-12-30T03:11:00"/>
    <s v="08/10/2024-1937-CLE"/>
    <x v="7"/>
  </r>
  <r>
    <x v="9"/>
    <x v="8"/>
    <n v="783"/>
    <s v="SJU"/>
    <d v="1899-12-30T09:00:00"/>
    <d v="1899-12-30T09:08:00"/>
    <x v="9"/>
    <x v="8"/>
    <x v="5"/>
    <s v="CA exceed time holding paperwork- turned in @0907L"/>
    <s v="Amanda"/>
    <d v="1899-12-30T00:08:00"/>
    <s v="08/10/2024-783-SJU"/>
    <x v="1"/>
  </r>
  <r>
    <x v="9"/>
    <x v="4"/>
    <n v="1041"/>
    <s v="YVR"/>
    <d v="1899-12-30T09:05:00"/>
    <d v="1899-12-30T09:21:00"/>
    <x v="54"/>
    <x v="7"/>
    <x v="1"/>
    <s v="Window heat issue"/>
    <s v="Amanda"/>
    <d v="1899-12-30T00:16:00"/>
    <s v="08/10/2024-1041-YVR"/>
    <x v="1"/>
  </r>
  <r>
    <x v="9"/>
    <x v="1"/>
    <n v="347"/>
    <s v="MCO"/>
    <d v="1899-12-30T14:07:00"/>
    <d v="1899-12-30T15:02:00"/>
    <x v="83"/>
    <x v="10"/>
    <x v="6"/>
    <s v=":41 LAE :14 last pax off 14:16//cleaners on 14:22-14:33//JB backed up to the top//1 clean team had to go to HC to clean an outbound ferry flight after MX finished repairing"/>
    <s v="Joe"/>
    <d v="1899-12-30T00:20:30"/>
    <s v="08/10/2024-347-MCO"/>
    <x v="0"/>
  </r>
  <r>
    <x v="9"/>
    <x v="1"/>
    <n v="347"/>
    <s v="MCO"/>
    <d v="1899-12-30T14:07:00"/>
    <d v="1899-12-30T15:02:00"/>
    <x v="6"/>
    <x v="46"/>
    <x v="14"/>
    <s v=":41 LAE :14 last pax off 14:16//cleaners on 14:22-14:33//JB backed up to the top//1 clean team had to go to HC to clean an outbound ferry flight after MX finished repairing"/>
    <s v="Joe"/>
    <d v="1899-12-30T00:07:00"/>
    <s v="08/10/2024-347-MCO"/>
    <x v="1"/>
  </r>
  <r>
    <x v="9"/>
    <x v="22"/>
    <n v="407"/>
    <s v="SAN"/>
    <d v="1899-12-30T14:54:00"/>
    <d v="1899-12-30T15:28:00"/>
    <x v="7"/>
    <x v="10"/>
    <x v="6"/>
    <s v=":23 LAE :11 slow boarding/boarding after departure time 14:50-15:22//bag @ bottom of JB needed to be tagged"/>
    <s v="Joe"/>
    <d v="1899-12-30T00:11:30"/>
    <s v="08/10/2024-407-SAN"/>
    <x v="1"/>
  </r>
  <r>
    <x v="9"/>
    <x v="22"/>
    <n v="407"/>
    <s v="SAN"/>
    <d v="1899-12-30T14:54:00"/>
    <d v="1899-12-30T15:28:00"/>
    <x v="34"/>
    <x v="51"/>
    <x v="7"/>
    <s v=":23 LAE :11 slow boarding/boarding after departure time 14:50-15:22//bag @ bottom of JB needed to be tagged"/>
    <s v="Joe"/>
    <d v="1899-12-30T00:05:30"/>
    <s v="08/10/2024-407-SAN"/>
    <x v="1"/>
  </r>
  <r>
    <x v="9"/>
    <x v="39"/>
    <n v="943"/>
    <s v="BOI"/>
    <d v="1899-12-30T15:00:00"/>
    <d v="1899-12-30T15:14:00"/>
    <x v="12"/>
    <x v="10"/>
    <x v="6"/>
    <s v=":10 LAE :04 upload 14:48-15:05//CLR called 15:10//lead did not delegate tasks, was performing all tasks themself"/>
    <s v="Joe"/>
    <d v="1899-12-30T00:05:00"/>
    <s v="08/10/2024-943-BOI"/>
    <x v="1"/>
  </r>
  <r>
    <x v="9"/>
    <x v="39"/>
    <n v="943"/>
    <s v="BOI"/>
    <d v="1899-12-30T15:00:00"/>
    <d v="1899-12-30T15:14:00"/>
    <x v="15"/>
    <x v="17"/>
    <x v="3"/>
    <s v=":10 LAE :04 upload 14:48-15:05//CLR called 15:10//lead did not delegate tasks, was performing all tasks themself"/>
    <s v="Joe"/>
    <d v="1899-12-30T00:02:00"/>
    <s v="08/10/2024-943-BOI"/>
    <x v="1"/>
  </r>
  <r>
    <x v="9"/>
    <x v="14"/>
    <n v="429"/>
    <s v="LAX"/>
    <d v="1899-12-30T20:55:00"/>
    <d v="1899-12-30T21:14:00"/>
    <x v="35"/>
    <x v="0"/>
    <x v="0"/>
    <s v="stand by FA did not notify sked that they were walking around the airport//FA arrived late to gate"/>
    <s v="Joe"/>
    <d v="1899-12-30T00:19:00"/>
    <s v="08/10/2024-429-LAX"/>
    <x v="1"/>
  </r>
  <r>
    <x v="10"/>
    <x v="19"/>
    <n v="391"/>
    <s v="SFO"/>
    <d v="1899-12-30T06:00:00"/>
    <d v="1899-12-30T06:20:00"/>
    <x v="10"/>
    <x v="7"/>
    <x v="1"/>
    <s v="Swap from 852"/>
    <s v="Gevone"/>
    <d v="1899-12-30T00:20:00"/>
    <s v="08/11/2024-391-SFO"/>
    <x v="1"/>
  </r>
  <r>
    <x v="10"/>
    <x v="12"/>
    <n v="1907"/>
    <s v="DTW"/>
    <d v="1899-12-30T06:27:00"/>
    <d v="1899-12-30T07:40:00"/>
    <x v="46"/>
    <x v="7"/>
    <x v="1"/>
    <s v="Swap from 804 hyd leak"/>
    <s v="Gevone"/>
    <d v="1899-12-30T01:13:00"/>
    <s v="08/11/2024-1907-DTW"/>
    <x v="3"/>
  </r>
  <r>
    <x v="10"/>
    <x v="6"/>
    <n v="233"/>
    <s v="EWR"/>
    <d v="1899-12-30T07:00:00"/>
    <d v="1899-12-30T07:03:00"/>
    <x v="22"/>
    <x v="5"/>
    <x v="1"/>
    <s v="Called gate open @0610/Rolling @0615/MX late positioned aircraft"/>
    <s v="Gevone"/>
    <d v="1899-12-30T00:03:00"/>
    <s v="08/11/2024-233-EWR"/>
    <x v="1"/>
  </r>
  <r>
    <x v="10"/>
    <x v="17"/>
    <n v="1775"/>
    <s v="PHL"/>
    <d v="1899-12-30T07:40:00"/>
    <d v="1899-12-30T07:49:00"/>
    <x v="2"/>
    <x v="6"/>
    <x v="4"/>
    <s v="Driver on DTW/1907 - H8/Driver on @ STD/Completed @0748"/>
    <s v="Gevone"/>
    <d v="1899-12-30T00:09:00"/>
    <s v="08/11/2024-1775-PHL"/>
    <x v="1"/>
  </r>
  <r>
    <x v="10"/>
    <x v="31"/>
    <n v="193"/>
    <s v="BWI"/>
    <d v="1899-12-30T07:47:00"/>
    <d v="1899-12-30T07:59:00"/>
    <x v="20"/>
    <x v="1"/>
    <x v="1"/>
    <s v="MX on board for hydraulic issue"/>
    <s v="Gevone"/>
    <d v="1899-12-30T00:12:00"/>
    <s v="08/11/2024-193-BWI"/>
    <x v="1"/>
  </r>
  <r>
    <x v="10"/>
    <x v="26"/>
    <n v="1821"/>
    <s v="PWM"/>
    <d v="1899-12-30T08:40:00"/>
    <d v="1899-12-30T08:57:00"/>
    <x v="21"/>
    <x v="6"/>
    <x v="4"/>
    <s v="Driver grabbing carts from warehouse cause late catering "/>
    <s v="Gevone"/>
    <d v="1899-12-30T00:17:00"/>
    <s v="08/11/2024-1821-PWM"/>
    <x v="1"/>
  </r>
  <r>
    <x v="10"/>
    <x v="33"/>
    <n v="367"/>
    <s v="TPA"/>
    <d v="1899-12-30T08:47:00"/>
    <d v="1899-12-30T08:51:00"/>
    <x v="15"/>
    <x v="16"/>
    <x v="6"/>
    <s v="Late to gate from prev flight (PHL/1775)"/>
    <s v="Gevone"/>
    <d v="1899-12-30T00:04:00"/>
    <s v="08/11/2024-367-TPA"/>
    <x v="1"/>
  </r>
  <r>
    <x v="10"/>
    <x v="36"/>
    <n v="1057"/>
    <s v="BUF"/>
    <d v="1899-12-30T08:54:00"/>
    <d v="1899-12-30T08:57:00"/>
    <x v="22"/>
    <x v="16"/>
    <x v="6"/>
    <s v="Late to gate from prev flight (BWI/193)"/>
    <s v="Gevone"/>
    <d v="1899-12-30T00:03:00"/>
    <s v="08/11/2024-1057-BUF"/>
    <x v="1"/>
  </r>
  <r>
    <x v="10"/>
    <x v="8"/>
    <n v="471"/>
    <s v="ANC"/>
    <d v="1899-12-30T09:34:00"/>
    <d v="1899-12-30T09:52:00"/>
    <x v="8"/>
    <x v="5"/>
    <x v="1"/>
    <s v="Called gate open @0820/Called rolling @0911/MX late aircraft positioned "/>
    <s v="Gevone"/>
    <d v="1899-12-30T00:18:00"/>
    <s v="08/11/2024-471-ANC"/>
    <x v="1"/>
  </r>
  <r>
    <x v="10"/>
    <x v="32"/>
    <n v="303"/>
    <s v="BZN"/>
    <d v="1899-12-30T09:40:00"/>
    <d v="1899-12-30T09:46:00"/>
    <x v="70"/>
    <x v="5"/>
    <x v="1"/>
    <s v="Fuel imbalance @ 0843/Rolling @0905/MX late positioned aircraft"/>
    <s v="Gevone"/>
    <d v="1899-12-30T00:06:00"/>
    <s v="08/11/2024-303-BZN"/>
    <x v="1"/>
  </r>
  <r>
    <x v="10"/>
    <x v="28"/>
    <n v="1917"/>
    <s v="YYZ"/>
    <d v="1899-12-30T10:31:00"/>
    <d v="1899-12-30T11:08:00"/>
    <x v="62"/>
    <x v="30"/>
    <x v="2"/>
    <s v="ATC delay"/>
    <s v="Gevone"/>
    <d v="1899-12-30T00:37:00"/>
    <s v="08/11/2024-1917-YYZ"/>
    <x v="0"/>
  </r>
  <r>
    <x v="10"/>
    <x v="3"/>
    <n v="215"/>
    <s v="AVL"/>
    <d v="1899-12-30T14:14:00"/>
    <d v="1899-12-30T14:25:00"/>
    <x v="34"/>
    <x v="33"/>
    <x v="7"/>
    <s v="L1 door handle not flush//CA did not respond to A2G before leaving gate and had to R2G"/>
    <s v="Joe"/>
    <d v="1899-12-30T00:11:00"/>
    <s v="08/11/2024-215-AVL"/>
    <x v="1"/>
  </r>
  <r>
    <x v="10"/>
    <x v="17"/>
    <n v="1273"/>
    <s v="RNO"/>
    <d v="1899-12-30T14:54:00"/>
    <d v="1899-12-30T15:02:00"/>
    <x v="9"/>
    <x v="8"/>
    <x v="5"/>
    <s v="CA held boarding for MX//MX was not hold boarding"/>
    <s v="Joe"/>
    <d v="1899-12-30T00:08:00"/>
    <s v="08/11/2024-1273-RNO"/>
    <x v="1"/>
  </r>
  <r>
    <x v="10"/>
    <x v="25"/>
    <n v="425"/>
    <s v="LAX"/>
    <d v="1899-12-30T15:27:00"/>
    <d v="1899-12-30T15:35:00"/>
    <x v="9"/>
    <x v="1"/>
    <x v="1"/>
    <s v="MX held boarding "/>
    <s v="Joe"/>
    <d v="1899-12-30T00:08:00"/>
    <s v="08/11/2024-425-LAX"/>
    <x v="1"/>
  </r>
  <r>
    <x v="10"/>
    <x v="10"/>
    <n v="1913"/>
    <s v="GRR"/>
    <d v="1899-12-30T16:07:00"/>
    <d v="1899-12-30T16:08:00"/>
    <x v="3"/>
    <x v="52"/>
    <x v="2"/>
    <s v="manual boarding due to scanner down//started ticket with MAC//unplugged scanner and it started working again"/>
    <s v="Joe"/>
    <d v="1899-12-30T00:01:00"/>
    <s v="08/11/2024-1913-GRR"/>
    <x v="1"/>
  </r>
  <r>
    <x v="10"/>
    <x v="32"/>
    <n v="607"/>
    <s v="PHX"/>
    <d v="1899-12-30T16:14:00"/>
    <d v="1899-12-30T16:23:00"/>
    <x v="2"/>
    <x v="33"/>
    <x v="7"/>
    <s v="Last pax off 15:45//late boarding, started @ 15:52 w/ 2 CSA's"/>
    <s v="Joe"/>
    <d v="1899-12-30T00:09:00"/>
    <s v="08/11/2024-607-PHX"/>
    <x v="1"/>
  </r>
  <r>
    <x v="10"/>
    <x v="38"/>
    <n v="1815"/>
    <s v="MKE"/>
    <d v="1899-12-30T16:20:00"/>
    <d v="1899-12-30T16:22:00"/>
    <x v="57"/>
    <x v="12"/>
    <x v="5"/>
    <s v="CA/FO connecting from 304/BZN//Completing checks @ STD"/>
    <s v="Joe"/>
    <d v="1899-12-30T00:02:00"/>
    <s v="08/11/2024-1815-MKE"/>
    <x v="1"/>
  </r>
  <r>
    <x v="10"/>
    <x v="34"/>
    <n v="503"/>
    <s v="DFW"/>
    <d v="1899-12-30T17:07:00"/>
    <d v="1899-12-30T17:31:00"/>
    <x v="9"/>
    <x v="10"/>
    <x v="6"/>
    <s v=":08 LAE :16 856 AOS due to transponder issues"/>
    <s v="Joe"/>
    <d v="1899-12-30T00:04:00"/>
    <s v="08/11/2024-503-DFW"/>
    <x v="1"/>
  </r>
  <r>
    <x v="10"/>
    <x v="34"/>
    <n v="503"/>
    <s v="DFW"/>
    <d v="1899-12-30T17:07:00"/>
    <d v="1899-12-30T17:31:00"/>
    <x v="54"/>
    <x v="7"/>
    <x v="1"/>
    <s v=":08 LAE :16 856 AOS due to transponder issues"/>
    <s v="Joe"/>
    <d v="1899-12-30T00:08:00"/>
    <s v="08/11/2024-503-DFW"/>
    <x v="1"/>
  </r>
  <r>
    <x v="10"/>
    <x v="38"/>
    <n v="397"/>
    <s v="SFO"/>
    <d v="1899-12-30T20:45:00"/>
    <d v="1899-12-30T20:54:00"/>
    <x v="2"/>
    <x v="53"/>
    <x v="10"/>
    <s v="Tail swap done earlier today, no email was sent, nothing in the chat "/>
    <s v="Joe"/>
    <d v="1899-12-30T00:09:00"/>
    <s v="08/11/2024-397-SFO"/>
    <x v="1"/>
  </r>
  <r>
    <x v="10"/>
    <x v="30"/>
    <n v="289"/>
    <s v="SEA"/>
    <d v="1899-12-30T21:00:00"/>
    <d v="1899-12-30T21:42:00"/>
    <x v="84"/>
    <x v="20"/>
    <x v="5"/>
    <s v=":30 FO recrew //delayed til 21:30 :12 MX onboard until 20:41"/>
    <s v="Joe"/>
    <d v="1899-12-30T00:42:00"/>
    <s v="08/11/2024-289-SEA"/>
    <x v="0"/>
  </r>
  <r>
    <x v="10"/>
    <x v="3"/>
    <n v="1043"/>
    <s v="YVR"/>
    <d v="1899-12-30T21:05:00"/>
    <d v="1899-12-30T21:06:00"/>
    <x v="3"/>
    <x v="13"/>
    <x v="8"/>
    <s v="PBM issue at 10 min//looking for bag and pax arrived//loaded pax 3 min to departure"/>
    <s v="Joe"/>
    <d v="1899-12-30T00:01:00"/>
    <s v="08/11/2024-1043-YVR"/>
    <x v="1"/>
  </r>
  <r>
    <x v="10"/>
    <x v="20"/>
    <n v="777"/>
    <s v="LAS"/>
    <d v="1899-12-30T21:25:00"/>
    <d v="1899-12-30T21:37:00"/>
    <x v="20"/>
    <x v="5"/>
    <x v="1"/>
    <s v="Gate available 20:33//AC blocked @ 20:57 //1 super tug. Had taxi team bring AC"/>
    <s v="Joe"/>
    <d v="1899-12-30T00:12:00"/>
    <s v="08/11/2024-777-LAS"/>
    <x v="1"/>
  </r>
  <r>
    <x v="11"/>
    <x v="36"/>
    <n v="917"/>
    <s v="RDU"/>
    <d v="1899-12-30T07:14:00"/>
    <d v="1899-12-30T07:27:00"/>
    <x v="29"/>
    <x v="1"/>
    <x v="1"/>
    <s v="MX on board for FWD LAV/MEL logbook"/>
    <s v="Gevone"/>
    <d v="1899-12-30T00:13:00"/>
    <s v="08/12/2024-917-RDU"/>
    <x v="1"/>
  </r>
  <r>
    <x v="11"/>
    <x v="34"/>
    <n v="101"/>
    <s v="LAS"/>
    <d v="1899-12-30T07:54:00"/>
    <d v="1899-12-30T08:42:00"/>
    <x v="53"/>
    <x v="25"/>
    <x v="11"/>
    <s v="Gate return for PAX medical"/>
    <s v="Gevone"/>
    <d v="1899-12-30T00:48:00"/>
    <s v="08/12/2024-101-LAS"/>
    <x v="0"/>
  </r>
  <r>
    <x v="11"/>
    <x v="15"/>
    <n v="289"/>
    <s v="SEA"/>
    <d v="1899-12-30T15:34:00"/>
    <d v="1899-12-30T15:39:00"/>
    <x v="44"/>
    <x v="52"/>
    <x v="2"/>
    <s v="Boarding scanner issues//manual boarding//MAC IT called "/>
    <s v="Joe"/>
    <d v="1899-12-30T00:05:00"/>
    <s v="08/12/2024-289-SEA"/>
    <x v="1"/>
  </r>
  <r>
    <x v="11"/>
    <x v="26"/>
    <n v="1491"/>
    <s v="CMH"/>
    <d v="1899-12-30T16:40:00"/>
    <d v="1899-12-30T16:41:00"/>
    <x v="3"/>
    <x v="13"/>
    <x v="8"/>
    <s v="Connecting pax onboard//located 2nd bag 2 min to departure//transfer bags not loaded correctly on inbound, they were not the first bags off"/>
    <s v="Joe"/>
    <d v="1899-12-30T00:01:00"/>
    <s v="08/12/2024-1491-CMH"/>
    <x v="1"/>
  </r>
  <r>
    <x v="12"/>
    <x v="20"/>
    <n v="427"/>
    <s v="LAX"/>
    <d v="1899-12-30T14:45:00"/>
    <d v="1899-12-30T14:48:00"/>
    <x v="22"/>
    <x v="54"/>
    <x v="16"/>
    <s v="CA req new numbers- planned weight less than actual"/>
    <s v="Amanda"/>
    <d v="1899-12-30T00:03:00"/>
    <s v="08/13/2024-427-LAX"/>
    <x v="1"/>
  </r>
  <r>
    <x v="12"/>
    <x v="7"/>
    <n v="657"/>
    <s v="DEN"/>
    <d v="1899-12-30T15:45:00"/>
    <d v="1899-12-30T17:00:00"/>
    <x v="85"/>
    <x v="30"/>
    <x v="2"/>
    <s v="ATC DEN"/>
    <s v="Amanda"/>
    <d v="1899-12-30T01:15:00"/>
    <s v="08/13/2024-657-DEN"/>
    <x v="3"/>
  </r>
  <r>
    <x v="13"/>
    <x v="7"/>
    <n v="233"/>
    <s v="EWR"/>
    <d v="1899-12-30T07:07:00"/>
    <d v="1899-12-30T07:08:00"/>
    <x v="3"/>
    <x v="13"/>
    <x v="8"/>
    <s v="PAX showed at 10 min mark and did not want to pay carry on fee"/>
    <s v="Gevone"/>
    <d v="1899-12-30T00:01:00"/>
    <s v="08/14/2024-233-EWR"/>
    <x v="1"/>
  </r>
  <r>
    <x v="13"/>
    <x v="31"/>
    <n v="341"/>
    <s v="MCO"/>
    <d v="1899-12-30T06:34:00"/>
    <d v="1899-12-30T08:27:00"/>
    <x v="86"/>
    <x v="20"/>
    <x v="5"/>
    <s v="CA replacement "/>
    <s v="Gevone"/>
    <d v="1899-12-30T01:53:00"/>
    <s v="08/14/2024-341-MCO"/>
    <x v="6"/>
  </r>
  <r>
    <x v="13"/>
    <x v="36"/>
    <n v="395"/>
    <s v="SFO"/>
    <d v="1899-12-30T14:27:00"/>
    <d v="1899-12-30T15:01:00"/>
    <x v="14"/>
    <x v="1"/>
    <x v="1"/>
    <s v="MX held boarding for center water pump/MEL water"/>
    <s v="Gevone"/>
    <d v="1899-12-30T00:34:00"/>
    <s v="08/14/2024-395-SFO"/>
    <x v="0"/>
  </r>
  <r>
    <x v="13"/>
    <x v="9"/>
    <n v="425"/>
    <s v="LAX"/>
    <d v="1899-12-30T14:47:00"/>
    <d v="1899-12-30T14:50:00"/>
    <x v="22"/>
    <x v="55"/>
    <x v="10"/>
    <s v="Not informed DH no longer flying"/>
    <s v="Gevone"/>
    <d v="1899-12-30T00:03:00"/>
    <s v="08/14/2024-425-LAX"/>
    <x v="1"/>
  </r>
  <r>
    <x v="13"/>
    <x v="25"/>
    <n v="943"/>
    <s v="BOI"/>
    <d v="1899-12-30T15:00:00"/>
    <d v="1899-12-30T15:31:00"/>
    <x v="38"/>
    <x v="13"/>
    <x v="8"/>
    <s v="POS removed due to med link not clearing to fly"/>
    <s v="Gevone"/>
    <d v="1899-12-30T00:31:00"/>
    <s v="08/14/2024-943-BOI"/>
    <x v="0"/>
  </r>
  <r>
    <x v="13"/>
    <x v="24"/>
    <n v="107"/>
    <s v="LAS"/>
    <d v="1899-12-30T15:14:00"/>
    <d v="1899-12-30T15:54:00"/>
    <x v="47"/>
    <x v="10"/>
    <x v="6"/>
    <s v=":24 LAE :16 Boarding ADA POS cause late boarding"/>
    <s v="Gevone"/>
    <d v="1899-12-30T00:12:00"/>
    <s v="08/14/2024-107-LAS"/>
    <x v="1"/>
  </r>
  <r>
    <x v="13"/>
    <x v="24"/>
    <n v="107"/>
    <s v="LAS"/>
    <d v="1899-12-30T15:14:00"/>
    <d v="1899-12-30T15:54:00"/>
    <x v="54"/>
    <x v="11"/>
    <x v="7"/>
    <s v=":24 LAE :16 Boarding ADA POS cause late boarding"/>
    <s v="Gevone"/>
    <d v="1899-12-30T00:08:00"/>
    <s v="08/14/2024-107-LAS"/>
    <x v="1"/>
  </r>
  <r>
    <x v="14"/>
    <x v="6"/>
    <n v="391"/>
    <s v="SFO"/>
    <d v="1899-12-30T06:00:00"/>
    <d v="1899-12-30T13:51:00"/>
    <x v="87"/>
    <x v="7"/>
    <x v="1"/>
    <s v="830 AOS-New STD 1400"/>
    <s v="Amanda"/>
    <d v="1899-12-30T07:51:00"/>
    <s v="08/15/2024-391-SFO"/>
    <x v="10"/>
  </r>
  <r>
    <x v="14"/>
    <x v="36"/>
    <n v="281"/>
    <s v="SEA"/>
    <d v="1899-12-30T06:07:00"/>
    <d v="1899-12-30T06:10:00"/>
    <x v="22"/>
    <x v="6"/>
    <x v="4"/>
    <s v="Late catering, original truck would not lift, had to switch catering onto a different truck. "/>
    <s v="Amanda"/>
    <d v="1899-12-30T00:03:00"/>
    <s v="08/15/2024-281-SEA"/>
    <x v="1"/>
  </r>
  <r>
    <x v="14"/>
    <x v="7"/>
    <n v="501"/>
    <s v="DFW"/>
    <d v="1899-12-30T06:20:00"/>
    <d v="1899-12-30T06:25:00"/>
    <x v="44"/>
    <x v="56"/>
    <x v="9"/>
    <s v="MX Inspecting lightning strike"/>
    <s v="Amanda"/>
    <d v="1899-12-30T00:05:00"/>
    <s v="08/15/2024-501-DFW"/>
    <x v="1"/>
  </r>
  <r>
    <x v="14"/>
    <x v="24"/>
    <n v="1907"/>
    <s v="DTW"/>
    <d v="1899-12-30T06:27:00"/>
    <d v="1899-12-30T06:28:00"/>
    <x v="3"/>
    <x v="44"/>
    <x v="8"/>
    <s v="PAX switched SEATS ON BOARD @ STD"/>
    <s v="Amanda"/>
    <d v="1899-12-30T00:01:00"/>
    <s v="08/15/2024-1907-DTW"/>
    <x v="1"/>
  </r>
  <r>
    <x v="14"/>
    <x v="10"/>
    <n v="667"/>
    <s v="IAD"/>
    <d v="1899-12-30T07:40:00"/>
    <d v="1899-12-30T07:45:00"/>
    <x v="44"/>
    <x v="2"/>
    <x v="2"/>
    <s v="METERING 17/35"/>
    <s v="Amanda"/>
    <d v="1899-12-30T00:05:00"/>
    <s v="08/15/2024-667-IAD"/>
    <x v="1"/>
  </r>
  <r>
    <x v="14"/>
    <x v="32"/>
    <n v="653"/>
    <s v="DEN"/>
    <d v="1899-12-30T08:14:00"/>
    <d v="1899-12-30T08:40:00"/>
    <x v="18"/>
    <x v="2"/>
    <x v="2"/>
    <s v="METERING 17/35"/>
    <s v="Amanda"/>
    <d v="1899-12-30T00:26:00"/>
    <s v="08/15/2024-653-DEN"/>
    <x v="1"/>
  </r>
  <r>
    <x v="14"/>
    <x v="8"/>
    <n v="909"/>
    <s v="ILM"/>
    <d v="1899-12-30T08:27:00"/>
    <d v="1899-12-30T08:38:00"/>
    <x v="34"/>
    <x v="2"/>
    <x v="2"/>
    <s v="METERING 17/35"/>
    <s v="Amanda"/>
    <d v="1899-12-30T00:11:00"/>
    <s v="08/15/2024-909-ILM"/>
    <x v="1"/>
  </r>
  <r>
    <x v="14"/>
    <x v="39"/>
    <n v="1203"/>
    <s v="CHS"/>
    <d v="1899-12-30T08:40:00"/>
    <d v="1899-12-30T08:51:00"/>
    <x v="34"/>
    <x v="1"/>
    <x v="1"/>
    <s v="Verifying / correcting MEL"/>
    <s v="Amanda"/>
    <d v="1899-12-30T00:11:00"/>
    <s v="08/15/2024-1203-CHS"/>
    <x v="1"/>
  </r>
  <r>
    <x v="14"/>
    <x v="37"/>
    <n v="919"/>
    <s v="RDU"/>
    <d v="1899-12-30T13:54:00"/>
    <d v="1899-12-30T15:03:00"/>
    <x v="60"/>
    <x v="1"/>
    <x v="1"/>
    <s v=":13 :56 LAE MX on board for engine panel"/>
    <s v="Gevone"/>
    <d v="1899-12-30T01:09:00"/>
    <s v="08/15/2024-919-RDU"/>
    <x v="3"/>
  </r>
  <r>
    <x v="14"/>
    <x v="32"/>
    <n v="633"/>
    <s v="BNA"/>
    <d v="1899-12-30T14:07:00"/>
    <d v="1899-12-30T14:26:00"/>
    <x v="9"/>
    <x v="10"/>
    <x v="6"/>
    <s v=":8 LAE :11 MX on board @1420 to MEL exit row plate/Off @1426"/>
    <s v="Gevone"/>
    <d v="1899-12-30T00:04:00"/>
    <s v="08/15/2024-633-BNA"/>
    <x v="1"/>
  </r>
  <r>
    <x v="14"/>
    <x v="32"/>
    <n v="633"/>
    <s v="BNA"/>
    <d v="1899-12-30T14:07:00"/>
    <d v="1899-12-30T14:26:00"/>
    <x v="34"/>
    <x v="1"/>
    <x v="1"/>
    <s v=":8 LAE :11 MX on board @1420 to MEL exit row plate/Off @1426"/>
    <s v="Gevone"/>
    <d v="1899-12-30T00:05:30"/>
    <s v="08/15/2024-633-BNA"/>
    <x v="1"/>
  </r>
  <r>
    <x v="14"/>
    <x v="15"/>
    <n v="681"/>
    <s v="HOU"/>
    <d v="1899-12-30T14:40:00"/>
    <d v="1899-12-30T14:44:00"/>
    <x v="15"/>
    <x v="54"/>
    <x v="16"/>
    <s v="9 no shows/CA contacted dispatch for weight and balance for missing PAX"/>
    <s v="Gevone"/>
    <d v="1899-12-30T00:04:00"/>
    <s v="08/15/2024-681-HOU"/>
    <x v="1"/>
  </r>
  <r>
    <x v="14"/>
    <x v="14"/>
    <n v="425"/>
    <s v="LAX"/>
    <d v="1899-12-30T14:54:00"/>
    <d v="1899-12-30T15:06:00"/>
    <x v="20"/>
    <x v="13"/>
    <x v="8"/>
    <s v="BDL/1228 PAX medical upon cause slow boarding"/>
    <s v="Gevone"/>
    <d v="1899-12-30T00:12:00"/>
    <s v="08/15/2024-425-LAX"/>
    <x v="1"/>
  </r>
  <r>
    <x v="14"/>
    <x v="26"/>
    <n v="395"/>
    <s v="SFO"/>
    <d v="1899-12-30T15:00:00"/>
    <d v="1899-12-30T15:09:00"/>
    <x v="2"/>
    <x v="21"/>
    <x v="0"/>
    <s v="FA taking adtl time for safety checks/1st PAX on board @1442"/>
    <s v="Gevone"/>
    <d v="1899-12-30T00:09:00"/>
    <s v="08/15/2024-395-SFO"/>
    <x v="1"/>
  </r>
  <r>
    <x v="14"/>
    <x v="35"/>
    <n v="1273"/>
    <s v="RNO"/>
    <d v="1899-12-30T15:07:00"/>
    <d v="1899-12-30T15:11:00"/>
    <x v="15"/>
    <x v="23"/>
    <x v="10"/>
    <s v="Connecting pax from IAD/688"/>
    <s v="Gevone"/>
    <d v="1899-12-30T00:04:00"/>
    <s v="08/15/2024-1273-RNO"/>
    <x v="1"/>
  </r>
  <r>
    <x v="14"/>
    <x v="21"/>
    <n v="285"/>
    <s v="SEA"/>
    <d v="1899-12-30T15:27:00"/>
    <d v="1899-12-30T15:49:00"/>
    <x v="9"/>
    <x v="10"/>
    <x v="6"/>
    <s v=":8 LAE :14 Biohazard on JB/Medlink did not clear PAX to fly"/>
    <s v="Gevone"/>
    <d v="1899-12-30T00:04:00"/>
    <s v="08/15/2024-285-SEA"/>
    <x v="1"/>
  </r>
  <r>
    <x v="14"/>
    <x v="21"/>
    <n v="285"/>
    <s v="SEA"/>
    <d v="1899-12-30T15:27:00"/>
    <d v="1899-12-30T15:49:00"/>
    <x v="6"/>
    <x v="25"/>
    <x v="11"/>
    <s v=":8 LAE :14 Biohazard on JB/Medlink did not clear PAX to fly"/>
    <s v="Gevone"/>
    <d v="1899-12-30T00:07:00"/>
    <s v="08/15/2024-285-SEA"/>
    <x v="1"/>
  </r>
  <r>
    <x v="14"/>
    <x v="10"/>
    <n v="219"/>
    <s v="CVG"/>
    <d v="1899-12-30T15:14:00"/>
    <d v="1899-12-30T15:37:00"/>
    <x v="7"/>
    <x v="10"/>
    <x v="6"/>
    <s v="LAE"/>
    <s v="Gevone"/>
    <d v="1899-12-30T00:23:00"/>
    <s v="08/15/2024-219-CVG"/>
    <x v="1"/>
  </r>
  <r>
    <x v="14"/>
    <x v="22"/>
    <n v="1037"/>
    <s v="GEG"/>
    <d v="1899-12-30T15:40:00"/>
    <d v="1899-12-30T16:21:00"/>
    <x v="28"/>
    <x v="10"/>
    <x v="6"/>
    <s v=":22 LAE :19 CA requested MX for LAV/MX called off @1600"/>
    <s v="Gevone"/>
    <d v="1899-12-30T00:11:00"/>
    <s v="08/15/2024-1037-GEG"/>
    <x v="1"/>
  </r>
  <r>
    <x v="14"/>
    <x v="22"/>
    <n v="1037"/>
    <s v="GEG"/>
    <d v="1899-12-30T15:40:00"/>
    <d v="1899-12-30T16:21:00"/>
    <x v="35"/>
    <x v="1"/>
    <x v="1"/>
    <s v=":22 LAE :19 CA requested MX for LAV/MX called off @1600"/>
    <s v="Gevone"/>
    <d v="1899-12-30T00:09:30"/>
    <s v="08/15/2024-1037-GEG"/>
    <x v="1"/>
  </r>
  <r>
    <x v="14"/>
    <x v="20"/>
    <n v="107"/>
    <s v="LAS"/>
    <d v="1899-12-30T16:00:00"/>
    <d v="1899-12-30T16:07:00"/>
    <x v="73"/>
    <x v="10"/>
    <x v="6"/>
    <s v="LAE"/>
    <s v="Gevone"/>
    <d v="1899-12-30T00:07:00"/>
    <s v="08/15/2024-107-LAS"/>
    <x v="1"/>
  </r>
  <r>
    <x v="14"/>
    <x v="2"/>
    <n v="1913"/>
    <s v="GRR"/>
    <d v="1899-12-30T15:54:00"/>
    <d v="1899-12-30T16:37:00"/>
    <x v="4"/>
    <x v="10"/>
    <x v="6"/>
    <s v=":15 LAE :28 Aircraft rotation/Swapped from 813"/>
    <s v="Gevone"/>
    <d v="1899-12-30T00:07:30"/>
    <s v="08/15/2024-1913-GRR"/>
    <x v="1"/>
  </r>
  <r>
    <x v="14"/>
    <x v="2"/>
    <n v="1913"/>
    <s v="GRR"/>
    <d v="1899-12-30T15:54:00"/>
    <d v="1899-12-30T16:37:00"/>
    <x v="67"/>
    <x v="7"/>
    <x v="1"/>
    <s v=":15 LAE :28 Aircraft rotation/Swapped from 813"/>
    <s v="Gevone"/>
    <d v="1899-12-30T00:14:00"/>
    <s v="08/15/2024-1913-GRR"/>
    <x v="1"/>
  </r>
  <r>
    <x v="14"/>
    <x v="32"/>
    <n v="1701"/>
    <s v="SLC"/>
    <d v="1899-12-30T15:34:00"/>
    <d v="1899-12-30T20:24:00"/>
    <x v="88"/>
    <x v="20"/>
    <x v="5"/>
    <s v="NO CA COVERAGE "/>
    <s v="Gevone"/>
    <d v="1899-12-30T04:50:00"/>
    <s v="08/15/2024-1701-SLC"/>
    <x v="11"/>
  </r>
  <r>
    <x v="14"/>
    <x v="36"/>
    <n v="429"/>
    <s v="LAX"/>
    <d v="1899-12-30T20:55:00"/>
    <d v="1899-12-30T21:11:00"/>
    <x v="34"/>
    <x v="10"/>
    <x v="6"/>
    <s v=":11 LAE :5 FA securing cabin/SLOW CABIN MANAGEMENT "/>
    <s v="Gevone"/>
    <d v="1899-12-30T00:05:30"/>
    <s v="08/15/2024-429-LAX"/>
    <x v="1"/>
  </r>
  <r>
    <x v="14"/>
    <x v="36"/>
    <n v="429"/>
    <s v="LAX"/>
    <d v="1899-12-30T20:55:00"/>
    <d v="1899-12-30T21:11:00"/>
    <x v="44"/>
    <x v="21"/>
    <x v="0"/>
    <s v=":11 LAE :5 FA securing cabin/SLOW CABIN MANAGEMENT "/>
    <s v="Gevone"/>
    <d v="1899-12-30T00:02:30"/>
    <s v="08/15/2024-429-LAX"/>
    <x v="1"/>
  </r>
  <r>
    <x v="14"/>
    <x v="2"/>
    <n v="397"/>
    <s v="SFO"/>
    <d v="1899-12-30T20:45:00"/>
    <d v="1899-12-30T20:58:00"/>
    <x v="70"/>
    <x v="10"/>
    <x v="6"/>
    <s v=":6 LAE :7 Missing bags/Located bags on H2 cause late upload"/>
    <s v="Gevone"/>
    <d v="1899-12-30T00:03:00"/>
    <s v="08/15/2024-397-SFO"/>
    <x v="1"/>
  </r>
  <r>
    <x v="14"/>
    <x v="2"/>
    <n v="397"/>
    <s v="SFO"/>
    <d v="1899-12-30T20:45:00"/>
    <d v="1899-12-30T20:58:00"/>
    <x v="73"/>
    <x v="9"/>
    <x v="3"/>
    <s v=":6 LAE :7 Missing bags/Located bags on H2 cause late upload"/>
    <s v="Gevone"/>
    <d v="1899-12-30T00:03:30"/>
    <s v="08/15/2024-397-SFO"/>
    <x v="1"/>
  </r>
  <r>
    <x v="15"/>
    <x v="4"/>
    <n v="501"/>
    <s v="DFW"/>
    <d v="1899-12-30T06:34:00"/>
    <d v="1899-12-30T06:57:00"/>
    <x v="12"/>
    <x v="44"/>
    <x v="8"/>
    <s v="Multiple missing PAX showed ten min mark/ JB issues"/>
    <s v="Amanda"/>
    <d v="1899-12-30T00:05:00"/>
    <s v="08/16/2024-501-DFW"/>
    <x v="1"/>
  </r>
  <r>
    <x v="15"/>
    <x v="4"/>
    <n v="501"/>
    <s v="DFW"/>
    <d v="1899-12-30T06:34:00"/>
    <d v="1899-12-30T06:57:00"/>
    <x v="29"/>
    <x v="52"/>
    <x v="2"/>
    <s v="Multiple missing PAX showed ten min mark/ JB issues"/>
    <s v="Amanda"/>
    <d v="1899-12-30T00:06:30"/>
    <s v="08/16/2024-501-DFW"/>
    <x v="1"/>
  </r>
  <r>
    <x v="15"/>
    <x v="36"/>
    <n v="101"/>
    <s v="LAS"/>
    <d v="1899-12-30T06:47:00"/>
    <d v="1899-12-30T06:48:00"/>
    <x v="3"/>
    <x v="8"/>
    <x v="5"/>
    <s v="CA exceeded time w/ paperwork, handed back at 0644"/>
    <s v="Amanda"/>
    <d v="1899-12-30T00:01:00"/>
    <s v="08/16/2024-101-LAS"/>
    <x v="1"/>
  </r>
  <r>
    <x v="15"/>
    <x v="20"/>
    <n v="567"/>
    <s v="JFK"/>
    <d v="1899-12-30T06:54:00"/>
    <d v="1899-12-30T06:57:00"/>
    <x v="22"/>
    <x v="16"/>
    <x v="6"/>
    <s v="Waiting for Frontier to push, using same gate. "/>
    <s v="Amanda"/>
    <d v="1899-12-30T00:03:00"/>
    <s v="08/16/2024-567-JFK"/>
    <x v="1"/>
  </r>
  <r>
    <x v="15"/>
    <x v="35"/>
    <n v="193"/>
    <s v="BWI"/>
    <d v="1899-12-30T07:40:00"/>
    <d v="1899-12-30T08:12:00"/>
    <x v="89"/>
    <x v="16"/>
    <x v="6"/>
    <s v="Late to gate PREV FLT (501DFW)"/>
    <s v="Amanda"/>
    <d v="1899-12-30T00:32:00"/>
    <s v="08/16/2024-193-BWI"/>
    <x v="0"/>
  </r>
  <r>
    <x v="15"/>
    <x v="6"/>
    <n v="558"/>
    <s v="EAU"/>
    <d v="1899-12-30T08:07:00"/>
    <d v="1899-12-30T08:20:00"/>
    <x v="29"/>
    <x v="2"/>
    <x v="2"/>
    <s v="ATC restricting "/>
    <s v="Amanda"/>
    <d v="1899-12-30T00:13:00"/>
    <s v="08/16/2024-558-EAU"/>
    <x v="1"/>
  </r>
  <r>
    <x v="15"/>
    <x v="24"/>
    <n v="367"/>
    <s v="TPA"/>
    <d v="1899-12-30T08:14:00"/>
    <d v="1899-12-30T08:19:00"/>
    <x v="44"/>
    <x v="2"/>
    <x v="2"/>
    <s v="ATC restricting "/>
    <s v="Amanda"/>
    <d v="1899-12-30T00:05:00"/>
    <s v="08/16/2024-367-TPA"/>
    <x v="1"/>
  </r>
  <r>
    <x v="15"/>
    <x v="17"/>
    <n v="1947"/>
    <s v="CLT"/>
    <d v="1899-12-30T09:07:00"/>
    <d v="1899-12-30T09:46:00"/>
    <x v="30"/>
    <x v="13"/>
    <x v="8"/>
    <s v="Pax Medical RTG- Offloaded PAX "/>
    <s v="Amanda"/>
    <d v="1899-12-30T00:39:00"/>
    <s v="08/16/2024-1947-CLT"/>
    <x v="0"/>
  </r>
  <r>
    <x v="15"/>
    <x v="38"/>
    <n v="1491"/>
    <s v="CMH"/>
    <d v="1899-12-30T14:35:00"/>
    <d v="1899-12-30T14:40:00"/>
    <x v="44"/>
    <x v="6"/>
    <x v="4"/>
    <s v="Late catering clearing INTL trash//catering returned to remove food that was missed"/>
    <s v="Joe"/>
    <d v="1899-12-30T00:05:00"/>
    <s v="08/16/2024-1491-CMH"/>
    <x v="1"/>
  </r>
  <r>
    <x v="15"/>
    <x v="25"/>
    <n v="395"/>
    <s v="SFO"/>
    <d v="1899-12-30T15:00:00"/>
    <d v="1899-12-30T15:16:00"/>
    <x v="2"/>
    <x v="10"/>
    <x v="6"/>
    <s v=":09 LAE :07 crew down @ 14:40//1st pax on AC 14:52"/>
    <s v="Joe"/>
    <d v="1899-12-30T00:04:30"/>
    <s v="08/16/2024-395-SFO"/>
    <x v="1"/>
  </r>
  <r>
    <x v="15"/>
    <x v="25"/>
    <n v="395"/>
    <s v="SFO"/>
    <d v="1899-12-30T15:00:00"/>
    <d v="1899-12-30T15:16:00"/>
    <x v="73"/>
    <x v="21"/>
    <x v="0"/>
    <s v=":09 LAE :07 crew down @ 14:40//1st pax on AC 14:52"/>
    <s v="Joe"/>
    <d v="1899-12-30T00:03:30"/>
    <s v="08/16/2024-395-SFO"/>
    <x v="1"/>
  </r>
  <r>
    <x v="15"/>
    <x v="29"/>
    <n v="425"/>
    <s v="LAX"/>
    <d v="1899-12-30T15:07:00"/>
    <d v="1899-12-30T15:43:00"/>
    <x v="45"/>
    <x v="10"/>
    <x v="6"/>
    <s v=":21 LAE :15 Last pax off 15:00//no secondary, started boarding @ 15:14"/>
    <s v="Joe"/>
    <d v="1899-12-30T00:10:30"/>
    <s v="08/16/2024-425-LAX"/>
    <x v="1"/>
  </r>
  <r>
    <x v="15"/>
    <x v="29"/>
    <n v="425"/>
    <s v="LAX"/>
    <d v="1899-12-30T15:07:00"/>
    <d v="1899-12-30T15:43:00"/>
    <x v="4"/>
    <x v="33"/>
    <x v="7"/>
    <s v=":21 LAE :15 Last pax off 15:00//no secondary, started boarding @ 15:14"/>
    <s v="Joe"/>
    <d v="1899-12-30T00:07:30"/>
    <s v="08/16/2024-425-LAX"/>
    <x v="1"/>
  </r>
  <r>
    <x v="15"/>
    <x v="35"/>
    <n v="107"/>
    <s v="LAS"/>
    <d v="1899-12-30T15:14:00"/>
    <d v="1899-12-30T16:08:00"/>
    <x v="38"/>
    <x v="10"/>
    <x v="6"/>
    <s v=":31 LAE :23 MX onboard due to lavs not flushing 15:52-16:06"/>
    <s v="Joe"/>
    <d v="1899-12-30T00:15:30"/>
    <s v="08/16/2024-107-LAS"/>
    <x v="0"/>
  </r>
  <r>
    <x v="15"/>
    <x v="35"/>
    <n v="107"/>
    <s v="LAS"/>
    <d v="1899-12-30T15:14:00"/>
    <d v="1899-12-30T16:08:00"/>
    <x v="7"/>
    <x v="1"/>
    <x v="1"/>
    <s v=":31 LAE :23 MX onboard due to lavs not flushing 15:52-16:06"/>
    <s v="Joe"/>
    <d v="1899-12-30T00:11:30"/>
    <s v="08/16/2024-107-LAS"/>
    <x v="1"/>
  </r>
  <r>
    <x v="15"/>
    <x v="27"/>
    <n v="285"/>
    <s v="SEA"/>
    <d v="1899-12-30T15:20:00"/>
    <d v="1899-12-30T16:05:00"/>
    <x v="90"/>
    <x v="10"/>
    <x v="6"/>
    <s v=":27 LAE/search and clean :18 Ferry flight blocked @ 14:47//INTL trash cleared 15:25"/>
    <s v="Joe"/>
    <d v="1899-12-30T00:13:30"/>
    <s v="08/16/2024-285-SEA"/>
    <x v="1"/>
  </r>
  <r>
    <x v="15"/>
    <x v="27"/>
    <n v="285"/>
    <s v="SEA"/>
    <d v="1899-12-30T15:20:00"/>
    <d v="1899-12-30T16:05:00"/>
    <x v="8"/>
    <x v="6"/>
    <x v="4"/>
    <s v=":27 LAE/search and clean :18 Ferry flight blocked @ 14:47//INTL trash cleared 15:25"/>
    <s v="Joe"/>
    <d v="1899-12-30T00:09:00"/>
    <s v="08/16/2024-285-SEA"/>
    <x v="1"/>
  </r>
  <r>
    <x v="15"/>
    <x v="37"/>
    <n v="1907"/>
    <s v="DTW"/>
    <d v="1899-12-30T15:27:00"/>
    <d v="1899-12-30T15:30:00"/>
    <x v="22"/>
    <x v="33"/>
    <x v="7"/>
    <s v="last pax boarded 5 min to departure with gate checks"/>
    <s v="Joe"/>
    <d v="1899-12-30T00:03:00"/>
    <s v="08/16/2024-1907-DTW"/>
    <x v="1"/>
  </r>
  <r>
    <x v="15"/>
    <x v="10"/>
    <n v="499"/>
    <s v="IND"/>
    <d v="1899-12-30T15:34:00"/>
    <d v="1899-12-30T17:00:00"/>
    <x v="77"/>
    <x v="10"/>
    <x v="6"/>
    <s v="1:04 LAE :22 Biohazard clean up"/>
    <s v="Joe"/>
    <d v="1899-12-30T00:32:00"/>
    <s v="08/16/2024-499-IND"/>
    <x v="3"/>
  </r>
  <r>
    <x v="15"/>
    <x v="10"/>
    <n v="499"/>
    <s v="IND"/>
    <d v="1899-12-30T15:34:00"/>
    <d v="1899-12-30T17:00:00"/>
    <x v="28"/>
    <x v="47"/>
    <x v="14"/>
    <s v="1:04 LAE :22 Biohazard clean up"/>
    <s v="Joe"/>
    <d v="1899-12-30T00:11:00"/>
    <s v="08/16/2024-499-IND"/>
    <x v="1"/>
  </r>
  <r>
    <x v="15"/>
    <x v="1"/>
    <n v="1879"/>
    <s v="RAP"/>
    <d v="1899-12-30T15:40:00"/>
    <d v="1899-12-30T16:40:00"/>
    <x v="43"/>
    <x v="57"/>
    <x v="5"/>
    <s v="Late crew from prev flights "/>
    <s v="Joe"/>
    <d v="1899-12-30T01:00:00"/>
    <s v="08/16/2024-1879-RAP"/>
    <x v="3"/>
  </r>
  <r>
    <x v="15"/>
    <x v="40"/>
    <n v="605"/>
    <s v="PHX"/>
    <d v="1899-12-30T15:54:00"/>
    <d v="1899-12-30T18:01:00"/>
    <x v="19"/>
    <x v="10"/>
    <x v="6"/>
    <s v="1:10 LAE :57 17:02-17:22  1 cleaner onboard//cleaners thought AC was terming//gate changed @ 13:25 but no tail swap "/>
    <s v="Joe"/>
    <d v="1899-12-30T00:35:00"/>
    <s v="08/16/2024-605-PHX"/>
    <x v="3"/>
  </r>
  <r>
    <x v="15"/>
    <x v="40"/>
    <n v="605"/>
    <s v="PHX"/>
    <d v="1899-12-30T15:54:00"/>
    <d v="1899-12-30T18:01:00"/>
    <x v="91"/>
    <x v="58"/>
    <x v="14"/>
    <s v="1:10 LAE :57 17:02-17:22  1 cleaner onboard//cleaners thought AC was terming//gate changed @ 13:25 but no tail swap "/>
    <s v="Joe"/>
    <d v="1899-12-30T00:28:30"/>
    <s v="08/16/2024-605-PHX"/>
    <x v="0"/>
  </r>
  <r>
    <x v="15"/>
    <x v="28"/>
    <n v="659"/>
    <s v="DEN"/>
    <d v="1899-12-30T16:00:00"/>
    <d v="1899-12-30T17:07:00"/>
    <x v="48"/>
    <x v="10"/>
    <x v="6"/>
    <s v=":30 LAE :37 MX held boarding until 16:39//back @ 17:02 for mask in emerg exit"/>
    <s v="Joe"/>
    <d v="1899-12-30T00:15:00"/>
    <s v="08/16/2024-659-DEN"/>
    <x v="0"/>
  </r>
  <r>
    <x v="15"/>
    <x v="28"/>
    <n v="659"/>
    <s v="DEN"/>
    <d v="1899-12-30T16:00:00"/>
    <d v="1899-12-30T17:07:00"/>
    <x v="62"/>
    <x v="1"/>
    <x v="1"/>
    <s v=":30 LAE :37 MX held boarding until 16:39//back @ 17:02 for mask in emerg exit"/>
    <s v="Joe"/>
    <d v="1899-12-30T00:18:30"/>
    <s v="08/16/2024-659-DEN"/>
    <x v="0"/>
  </r>
  <r>
    <x v="15"/>
    <x v="24"/>
    <n v="261"/>
    <s v="ORD"/>
    <d v="1899-12-30T17:30:00"/>
    <d v="1899-12-30T17:39:00"/>
    <x v="2"/>
    <x v="12"/>
    <x v="5"/>
    <s v="Crew arrived @ 17:11 from ORD inbound"/>
    <s v="Joe"/>
    <d v="1899-12-30T00:09:00"/>
    <s v="08/16/2024-261-ORD"/>
    <x v="1"/>
  </r>
  <r>
    <x v="15"/>
    <x v="41"/>
    <n v="397"/>
    <s v="SFO"/>
    <d v="1899-12-30T20:45:00"/>
    <d v="1899-12-30T21:12:00"/>
    <x v="90"/>
    <x v="47"/>
    <x v="14"/>
    <s v="bio in front galley/late boarding as result"/>
    <s v="Amanda"/>
    <d v="1899-12-30T00:27:00"/>
    <s v="08/16/2024-397-SFO"/>
    <x v="1"/>
  </r>
  <r>
    <x v="16"/>
    <x v="41"/>
    <n v="251"/>
    <s v="BOS"/>
    <d v="1899-12-30T06:40:00"/>
    <d v="1899-12-30T06:49:00"/>
    <x v="2"/>
    <x v="10"/>
    <x v="6"/>
    <s v="LAE"/>
    <s v="Amanda"/>
    <d v="1899-12-30T00:09:00"/>
    <s v="08/17/2024-251-BOS"/>
    <x v="1"/>
  </r>
  <r>
    <x v="16"/>
    <x v="19"/>
    <n v="233"/>
    <s v="EWR"/>
    <d v="1899-12-30T07:00:00"/>
    <d v="1899-12-30T07:02:00"/>
    <x v="57"/>
    <x v="59"/>
    <x v="17"/>
    <s v="Fuelers had to come back to give CA fuel slip"/>
    <s v="Amanda"/>
    <d v="1899-12-30T00:02:00"/>
    <s v="08/17/2024-233-EWR"/>
    <x v="1"/>
  </r>
  <r>
    <x v="16"/>
    <x v="36"/>
    <n v="573"/>
    <s v="CUN"/>
    <d v="1899-12-30T08:00:00"/>
    <d v="1899-12-30T08:13:00"/>
    <x v="29"/>
    <x v="26"/>
    <x v="12"/>
    <s v="Biometric scanner scanning too slow"/>
    <s v="Amanda"/>
    <d v="1899-12-30T00:13:00"/>
    <s v="08/17/2024-573-CUN"/>
    <x v="1"/>
  </r>
  <r>
    <x v="16"/>
    <x v="25"/>
    <n v="471"/>
    <s v="ANC"/>
    <d v="1899-12-30T08:14:00"/>
    <d v="1899-12-30T08:17:00"/>
    <x v="22"/>
    <x v="6"/>
    <x v="4"/>
    <s v="Catering did not supply enough ice/coffee, called for more @ 0758, arrived @ STD"/>
    <s v="Amanda"/>
    <d v="1899-12-30T00:03:00"/>
    <s v="08/17/2024-471-ANC"/>
    <x v="1"/>
  </r>
  <r>
    <x v="16"/>
    <x v="28"/>
    <n v="101"/>
    <s v="LAS"/>
    <d v="1899-12-30T08:07:00"/>
    <d v="1899-12-30T08:43:00"/>
    <x v="12"/>
    <x v="6"/>
    <x v="4"/>
    <s v=":10 Catering late off aircraft over at hangar late positioned to the gate/ :26 MX on board 0803-0835"/>
    <s v="Amanda"/>
    <d v="1899-12-30T00:05:00"/>
    <s v="08/17/2024-101-LAS"/>
    <x v="1"/>
  </r>
  <r>
    <x v="16"/>
    <x v="28"/>
    <n v="101"/>
    <s v="LAS"/>
    <d v="1899-12-30T08:07:00"/>
    <d v="1899-12-30T08:43:00"/>
    <x v="18"/>
    <x v="1"/>
    <x v="1"/>
    <s v=":10 Catering late off aircraft over at hangar late positioned to the gate/ :26 MX on board 0803-0835"/>
    <s v="Amanda"/>
    <d v="1899-12-30T00:13:00"/>
    <s v="08/17/2024-101-LAS"/>
    <x v="1"/>
  </r>
  <r>
    <x v="16"/>
    <x v="1"/>
    <n v="285"/>
    <s v="SEA"/>
    <d v="1899-12-30T14:40:00"/>
    <d v="1899-12-30T14:51:00"/>
    <x v="34"/>
    <x v="17"/>
    <x v="3"/>
    <s v="Missing 6 bags @ STD/Late CLR//located 2 bags "/>
    <s v="Joe"/>
    <d v="1899-12-30T00:11:00"/>
    <s v="08/17/2024-285-SEA"/>
    <x v="1"/>
  </r>
  <r>
    <x v="16"/>
    <x v="41"/>
    <n v="605"/>
    <s v="PHX"/>
    <d v="1899-12-30T14:47:00"/>
    <d v="1899-12-30T14:57:00"/>
    <x v="12"/>
    <x v="33"/>
    <x v="7"/>
    <s v="CSA boarded pax but did not print gate check tags//CSA unchecked party of 4 to print bag tags and was unsure how to recheck in pax/manager assisted/caused late CLR "/>
    <s v="Joe"/>
    <d v="1899-12-30T00:10:00"/>
    <s v="08/17/2024-605-PHX"/>
    <x v="1"/>
  </r>
  <r>
    <x v="17"/>
    <x v="34"/>
    <n v="1775"/>
    <s v="PHL"/>
    <d v="1899-12-30T07:47:00"/>
    <d v="1899-12-30T08:09:00"/>
    <x v="28"/>
    <x v="1"/>
    <x v="1"/>
    <s v="Hold boarding for computer issue/Resume boarding @0737"/>
    <s v="Gevone"/>
    <d v="1899-12-30T00:22:00"/>
    <s v="08/18/2024-1775-PHL"/>
    <x v="1"/>
  </r>
  <r>
    <x v="17"/>
    <x v="36"/>
    <n v="1227"/>
    <s v="BDL"/>
    <d v="1899-12-30T08:00:00"/>
    <d v="1899-12-30T08:02:00"/>
    <x v="57"/>
    <x v="1"/>
    <x v="1"/>
    <s v="Water sensor pressure issue/Water serviced @0748/Again @0753"/>
    <s v="Gevone"/>
    <d v="1899-12-30T00:02:00"/>
    <s v="08/18/2024-1227-BDL"/>
    <x v="1"/>
  </r>
  <r>
    <x v="17"/>
    <x v="22"/>
    <n v="1123"/>
    <s v="SYR"/>
    <d v="1899-12-30T08:20:00"/>
    <d v="1899-12-30T09:01:00"/>
    <x v="83"/>
    <x v="7"/>
    <x v="1"/>
    <s v="840 AOS"/>
    <s v="Gevone"/>
    <d v="1899-12-30T00:41:00"/>
    <s v="08/18/2024-1123-SYR"/>
    <x v="0"/>
  </r>
  <r>
    <x v="17"/>
    <x v="17"/>
    <n v="1273"/>
    <s v="RNO"/>
    <d v="1899-12-30T14:47:00"/>
    <d v="1899-12-30T14:48:00"/>
    <x v="3"/>
    <x v="17"/>
    <x v="3"/>
    <s v="Late connecting bag caused late CLR "/>
    <s v="Joe"/>
    <d v="1899-12-30T00:01:00"/>
    <s v="08/18/2024-1273-RNO"/>
    <x v="1"/>
  </r>
  <r>
    <x v="17"/>
    <x v="22"/>
    <n v="681"/>
    <s v="HOU"/>
    <d v="1899-12-30T15:00:00"/>
    <d v="1899-12-30T15:24:00"/>
    <x v="20"/>
    <x v="10"/>
    <x v="6"/>
    <s v=":12 LAE :12 Upload 14:57-15:18/CLR called @ 15:20//CLR to CA @ 15:22"/>
    <s v="Joe"/>
    <d v="1899-12-30T00:06:00"/>
    <s v="08/18/2024-681-HOU"/>
    <x v="1"/>
  </r>
  <r>
    <x v="17"/>
    <x v="22"/>
    <n v="681"/>
    <s v="HOU"/>
    <d v="1899-12-30T15:00:00"/>
    <d v="1899-12-30T15:24:00"/>
    <x v="20"/>
    <x v="17"/>
    <x v="3"/>
    <s v=":12 LAE :12 Upload 14:57-15:18/CLR called @ 15:20//CLR to CA @ 15:22"/>
    <s v="Joe"/>
    <d v="1899-12-30T00:06:00"/>
    <s v="08/18/2024-681-HOU"/>
    <x v="1"/>
  </r>
  <r>
    <x v="17"/>
    <x v="31"/>
    <n v="395"/>
    <s v="SFO"/>
    <d v="1899-12-30T15:14:00"/>
    <d v="1899-12-30T15:24:00"/>
    <x v="12"/>
    <x v="6"/>
    <x v="4"/>
    <s v="Late catering"/>
    <s v="Joe"/>
    <d v="1899-12-30T00:10:00"/>
    <s v="08/18/2024-395-SFO"/>
    <x v="1"/>
  </r>
  <r>
    <x v="17"/>
    <x v="19"/>
    <n v="607"/>
    <s v="PHX"/>
    <d v="1899-12-30T15:47:00"/>
    <d v="1899-12-30T15:48:00"/>
    <x v="3"/>
    <x v="33"/>
    <x v="7"/>
    <s v="oversized bag tagged @ 7 min to departure"/>
    <s v="Joe"/>
    <d v="1899-12-30T00:01:00"/>
    <s v="08/18/2024-607-PHX"/>
    <x v="1"/>
  </r>
  <r>
    <x v="17"/>
    <x v="35"/>
    <n v="1913"/>
    <s v="GRR"/>
    <d v="1899-12-30T16:00:00"/>
    <d v="1899-12-30T16:04:00"/>
    <x v="15"/>
    <x v="17"/>
    <x v="3"/>
    <s v="Lead was doing crew ride//late upload/late CLR "/>
    <s v="Joe"/>
    <d v="1899-12-30T00:04:00"/>
    <s v="08/18/2024-1913-GRR"/>
    <x v="1"/>
  </r>
  <r>
    <x v="17"/>
    <x v="14"/>
    <n v="107"/>
    <s v="LAS"/>
    <d v="1899-12-30T16:14:00"/>
    <d v="1899-12-30T16:30:00"/>
    <x v="70"/>
    <x v="10"/>
    <x v="6"/>
    <s v=":06 LAE :10 CSA that was not assigned to gate tried to remove an infant//the whole party was unchecked but some pax already boarded"/>
    <s v="Joe"/>
    <d v="1899-12-30T00:03:00"/>
    <s v="08/18/2024-107-LAS"/>
    <x v="1"/>
  </r>
  <r>
    <x v="17"/>
    <x v="14"/>
    <n v="107"/>
    <s v="LAS"/>
    <d v="1899-12-30T16:14:00"/>
    <d v="1899-12-30T16:30:00"/>
    <x v="12"/>
    <x v="60"/>
    <x v="7"/>
    <s v=":06 LAE :10 CSA that was not assigned to gate tried to remove an infant//the whole party was unchecked but some pax already boarded"/>
    <s v="Joe"/>
    <d v="1899-12-30T00:05:00"/>
    <s v="08/18/2024-107-LAS"/>
    <x v="1"/>
  </r>
  <r>
    <x v="17"/>
    <x v="20"/>
    <n v="1815"/>
    <s v="MKE"/>
    <d v="1899-12-30T16:20:00"/>
    <d v="1899-12-30T16:47:00"/>
    <x v="2"/>
    <x v="10"/>
    <x v="6"/>
    <s v=":09 LAE :18 GPU would not retract//MAC MX fixed issue"/>
    <s v="Joe"/>
    <d v="1899-12-30T00:04:30"/>
    <s v="08/18/2024-1815-MKE"/>
    <x v="1"/>
  </r>
  <r>
    <x v="17"/>
    <x v="20"/>
    <n v="1815"/>
    <s v="MKE"/>
    <d v="1899-12-30T16:20:00"/>
    <d v="1899-12-30T16:47:00"/>
    <x v="8"/>
    <x v="52"/>
    <x v="2"/>
    <s v=":09 LAE :18 GPU would not retract//MAC MX fixed issue"/>
    <s v="Joe"/>
    <d v="1899-12-30T00:09:00"/>
    <s v="08/18/2024-1815-MKE"/>
    <x v="1"/>
  </r>
  <r>
    <x v="17"/>
    <x v="7"/>
    <n v="219"/>
    <s v="CVG"/>
    <d v="1899-12-30T15:34:00"/>
    <d v="1899-12-30T15:44:00"/>
    <x v="12"/>
    <x v="61"/>
    <x v="9"/>
    <s v="MX inspecting bird strike"/>
    <s v="Joe"/>
    <d v="1899-12-30T00:10:00"/>
    <s v="08/18/2024-219-CVG"/>
    <x v="1"/>
  </r>
  <r>
    <x v="18"/>
    <x v="28"/>
    <n v="567"/>
    <s v="JFK"/>
    <d v="1899-12-30T06:54:00"/>
    <d v="1899-12-30T07:14:00"/>
    <x v="6"/>
    <x v="33"/>
    <x v="7"/>
    <s v=":06 Late 4th FA. :14 Verifying PLR numbers"/>
    <s v="Cole"/>
    <d v="1899-12-30T00:07:00"/>
    <s v="08/19/2024-567-JFK"/>
    <x v="1"/>
  </r>
  <r>
    <x v="18"/>
    <x v="28"/>
    <n v="567"/>
    <s v="JFK"/>
    <d v="1899-12-30T06:54:00"/>
    <d v="1899-12-30T07:14:00"/>
    <x v="70"/>
    <x v="62"/>
    <x v="0"/>
    <s v=":06 Late 4th FA. :14 Verifying PLR numbers"/>
    <s v="Cole"/>
    <d v="1899-12-30T00:03:00"/>
    <s v="08/19/2024-567-JFK"/>
    <x v="1"/>
  </r>
  <r>
    <x v="18"/>
    <x v="27"/>
    <n v="251"/>
    <s v="BOS"/>
    <d v="1899-12-30T07:07:00"/>
    <d v="1899-12-30T07:08:00"/>
    <x v="3"/>
    <x v="8"/>
    <x v="5"/>
    <s v="L1 door closed @ 0705. Late brake release"/>
    <s v="Cole"/>
    <d v="1899-12-30T00:01:00"/>
    <s v="08/19/2024-251-BOS"/>
    <x v="1"/>
  </r>
  <r>
    <x v="18"/>
    <x v="24"/>
    <n v="917"/>
    <s v="RDU"/>
    <d v="1899-12-30T07:14:00"/>
    <d v="1899-12-30T08:28:00"/>
    <x v="16"/>
    <x v="1"/>
    <x v="1"/>
    <s v="Gate return for CA/FO recall light"/>
    <s v="Cole"/>
    <d v="1899-12-30T01:14:00"/>
    <s v="08/19/2024-917-RDU"/>
    <x v="3"/>
  </r>
  <r>
    <x v="18"/>
    <x v="33"/>
    <n v="341"/>
    <s v="MCO"/>
    <d v="1899-12-30T07:40:00"/>
    <d v="1899-12-30T08:05:00"/>
    <x v="63"/>
    <x v="13"/>
    <x v="8"/>
    <s v="Gate return for unruly pax"/>
    <s v="Cole"/>
    <d v="1899-12-30T00:25:00"/>
    <s v="08/19/2024-341-MCO"/>
    <x v="1"/>
  </r>
  <r>
    <x v="18"/>
    <x v="17"/>
    <n v="1775"/>
    <s v="PHL"/>
    <d v="1899-12-30T07:54:00"/>
    <d v="1899-12-30T08:03:00"/>
    <x v="2"/>
    <x v="16"/>
    <x v="6"/>
    <s v="Gate change due to verifying PLR numbers on 567 JFK"/>
    <s v="Cole"/>
    <d v="1899-12-30T00:09:00"/>
    <s v="08/19/2024-1775-PHL"/>
    <x v="1"/>
  </r>
  <r>
    <x v="18"/>
    <x v="19"/>
    <n v="101"/>
    <s v="LAS"/>
    <d v="1899-12-30T08:07:00"/>
    <d v="1899-12-30T08:09:00"/>
    <x v="57"/>
    <x v="16"/>
    <x v="6"/>
    <s v="Gate change due to verifying PLR numbers on 567 JFK"/>
    <s v="Cole"/>
    <d v="1899-12-30T00:02:00"/>
    <s v="08/19/2024-101-LAS"/>
    <x v="1"/>
  </r>
  <r>
    <x v="18"/>
    <x v="22"/>
    <n v="1947"/>
    <s v="CLT"/>
    <d v="1899-12-30T08:54:00"/>
    <d v="1899-12-30T08:58:00"/>
    <x v="15"/>
    <x v="21"/>
    <x v="0"/>
    <s v="MX called for lav smoke detector. MX advised to be FA user error"/>
    <s v="Cole"/>
    <d v="1899-12-30T00:04:00"/>
    <s v="08/19/2024-1947-CLT"/>
    <x v="1"/>
  </r>
  <r>
    <x v="18"/>
    <x v="40"/>
    <n v="1821"/>
    <s v="PWM"/>
    <d v="1899-12-30T08:47:00"/>
    <d v="1899-12-30T08:51:00"/>
    <x v="15"/>
    <x v="35"/>
    <x v="8"/>
    <s v="Late drag up due to unruly pax on 341 MCO gate return"/>
    <s v="Cole"/>
    <d v="1899-12-30T00:04:00"/>
    <s v="08/19/2024-1821-PWM"/>
    <x v="1"/>
  </r>
  <r>
    <x v="18"/>
    <x v="27"/>
    <n v="407"/>
    <s v="SAN"/>
    <d v="1899-12-30T14:27:00"/>
    <d v="1899-12-30T14:50:00"/>
    <x v="34"/>
    <x v="10"/>
    <x v="6"/>
    <s v=":11 LAE :12 secondary unboarded pax to print bag tag and never re-boarded pax//100% boarded @ 14:48"/>
    <s v="Joe"/>
    <d v="1899-12-30T00:05:30"/>
    <s v="08/19/2024-407-SAN"/>
    <x v="1"/>
  </r>
  <r>
    <x v="18"/>
    <x v="27"/>
    <n v="407"/>
    <s v="SAN"/>
    <d v="1899-12-30T14:27:00"/>
    <d v="1899-12-30T14:50:00"/>
    <x v="20"/>
    <x v="51"/>
    <x v="7"/>
    <s v=":11 LAE :12 secondary unboarded pax to print bag tag and never re-boarded pax//100% boarded @ 14:48"/>
    <s v="Joe"/>
    <d v="1899-12-30T00:06:00"/>
    <s v="08/19/2024-407-SAN"/>
    <x v="1"/>
  </r>
  <r>
    <x v="18"/>
    <x v="28"/>
    <n v="395"/>
    <s v="SFO"/>
    <d v="1899-12-30T14:40:00"/>
    <d v="1899-12-30T15:22:00"/>
    <x v="84"/>
    <x v="1"/>
    <x v="1"/>
    <s v="Adiru issue"/>
    <s v="Joe"/>
    <d v="1899-12-30T00:42:00"/>
    <s v="08/19/2024-395-SFO"/>
    <x v="0"/>
  </r>
  <r>
    <x v="18"/>
    <x v="17"/>
    <n v="295"/>
    <s v="PDX"/>
    <d v="1899-12-30T15:14:00"/>
    <d v="1899-12-30T15:22:00"/>
    <x v="9"/>
    <x v="33"/>
    <x v="7"/>
    <s v="Pax checked in @ kiosk//boarded with a PETC (that was not on resv) and was in emerg exit//charged pax for PETC and changed his seat"/>
    <s v="Joe"/>
    <d v="1899-12-30T00:08:00"/>
    <s v="08/19/2024-295-PDX"/>
    <x v="1"/>
  </r>
  <r>
    <x v="18"/>
    <x v="20"/>
    <n v="1879"/>
    <s v="RAP"/>
    <d v="1899-12-30T15:34:00"/>
    <d v="1899-12-30T15:51:00"/>
    <x v="20"/>
    <x v="10"/>
    <x v="6"/>
    <s v=":12 LAE :05 6 WCHR + 1 Aisle chair"/>
    <s v="Joe"/>
    <d v="1899-12-30T00:06:00"/>
    <s v="08/19/2024-1879-RAP"/>
    <x v="1"/>
  </r>
  <r>
    <x v="18"/>
    <x v="20"/>
    <n v="1879"/>
    <s v="RAP"/>
    <d v="1899-12-30T15:34:00"/>
    <d v="1899-12-30T15:51:00"/>
    <x v="44"/>
    <x v="11"/>
    <x v="7"/>
    <s v=":12 LAE :05 6 WCHR + 1 Aisle chair"/>
    <s v="Joe"/>
    <d v="1899-12-30T00:02:30"/>
    <s v="08/19/2024-1879-RAP"/>
    <x v="1"/>
  </r>
  <r>
    <x v="18"/>
    <x v="36"/>
    <n v="259"/>
    <s v="ORD"/>
    <d v="1899-12-30T15:40:00"/>
    <d v="1899-12-30T15:51:00"/>
    <x v="34"/>
    <x v="8"/>
    <x v="5"/>
    <s v="CA req to board late pax @ 5 min to departure"/>
    <s v="Joe"/>
    <d v="1899-12-30T00:11:00"/>
    <s v="08/19/2024-259-ORD"/>
    <x v="1"/>
  </r>
  <r>
    <x v="18"/>
    <x v="31"/>
    <n v="107"/>
    <s v="LAS"/>
    <d v="1899-12-30T16:14:00"/>
    <d v="1899-12-30T17:05:00"/>
    <x v="92"/>
    <x v="63"/>
    <x v="1"/>
    <s v="R2G AFT door light//MX inspected//No fault found"/>
    <s v="Joe"/>
    <d v="1899-12-30T00:51:00"/>
    <s v="08/19/2024-107-LAS"/>
    <x v="0"/>
  </r>
  <r>
    <x v="19"/>
    <x v="2"/>
    <n v="395"/>
    <s v="SFO"/>
    <d v="1899-12-30T14:30:00"/>
    <d v="1899-12-30T14:37:00"/>
    <x v="73"/>
    <x v="1"/>
    <x v="1"/>
    <s v="MX hold board 1345-1357"/>
    <s v="Amanda"/>
    <d v="1899-12-30T00:07:00"/>
    <s v="08/20/2024-395-SFO"/>
    <x v="1"/>
  </r>
  <r>
    <x v="20"/>
    <x v="34"/>
    <n v="407"/>
    <s v="SAN"/>
    <d v="1899-12-30T14:20:00"/>
    <d v="1899-12-30T14:42:00"/>
    <x v="28"/>
    <x v="1"/>
    <x v="1"/>
    <s v="RTG for computer issues"/>
    <s v="Gevone"/>
    <d v="1899-12-30T00:22:00"/>
    <s v="08/21/2024-407-SAN"/>
    <x v="1"/>
  </r>
  <r>
    <x v="20"/>
    <x v="41"/>
    <n v="425"/>
    <s v="LAX"/>
    <d v="1899-12-30T14:54:00"/>
    <d v="1899-12-30T14:56:00"/>
    <x v="57"/>
    <x v="1"/>
    <x v="1"/>
    <s v="Late logbook/MX called off @1455"/>
    <s v="Gevone"/>
    <d v="1899-12-30T00:02:00"/>
    <s v="08/21/2024-425-LAX"/>
    <x v="1"/>
  </r>
  <r>
    <x v="20"/>
    <x v="39"/>
    <n v="943"/>
    <s v="BOI"/>
    <d v="1899-12-30T15:14:00"/>
    <d v="1899-12-30T15:23:00"/>
    <x v="9"/>
    <x v="10"/>
    <x v="6"/>
    <s v=":8 LAE :1 Paperwork back from CA @1520/Late brake release"/>
    <s v="Gevone"/>
    <d v="1899-12-30T00:04:00"/>
    <s v="08/21/2024-943-BOI"/>
    <x v="1"/>
  </r>
  <r>
    <x v="20"/>
    <x v="39"/>
    <n v="943"/>
    <s v="BOI"/>
    <d v="1899-12-30T15:14:00"/>
    <d v="1899-12-30T15:23:00"/>
    <x v="3"/>
    <x v="8"/>
    <x v="5"/>
    <s v=":8 LAE :1 Paperwork back from CA @1520/Late brake release"/>
    <s v="Gevone"/>
    <d v="1899-12-30T00:00:30"/>
    <s v="08/21/2024-943-BOI"/>
    <x v="1"/>
  </r>
  <r>
    <x v="21"/>
    <x v="4"/>
    <n v="341"/>
    <s v="MCO"/>
    <d v="1899-12-30T07:20:00"/>
    <d v="1899-12-30T07:35:00"/>
    <x v="4"/>
    <x v="1"/>
    <x v="1"/>
    <s v="Fuel boost pump MEL, more fuel needed"/>
    <s v="Amanda"/>
    <d v="1899-12-30T00:15:00"/>
    <s v="08/22/2024-341-MCO"/>
    <x v="1"/>
  </r>
  <r>
    <x v="21"/>
    <x v="38"/>
    <n v="1917"/>
    <s v="YYZ"/>
    <d v="1899-12-30T07:40:00"/>
    <d v="1899-12-30T07:42:00"/>
    <x v="57"/>
    <x v="8"/>
    <x v="5"/>
    <s v="CA left A/C to find missing item for PAX"/>
    <s v="Amanda"/>
    <d v="1899-12-30T00:02:00"/>
    <s v="08/22/2024-1917-YYZ"/>
    <x v="1"/>
  </r>
  <r>
    <x v="21"/>
    <x v="39"/>
    <n v="909"/>
    <s v="ILM"/>
    <d v="1899-12-30T08:20:00"/>
    <d v="1899-12-30T08:26:00"/>
    <x v="70"/>
    <x v="5"/>
    <x v="1"/>
    <s v="H5 open @ 0716L, arrived to gate at 0746L"/>
    <s v="Amanda"/>
    <d v="1899-12-30T00:06:00"/>
    <s v="08/22/2024-909-ILM"/>
    <x v="1"/>
  </r>
  <r>
    <x v="21"/>
    <x v="25"/>
    <n v="1123"/>
    <s v="SYR"/>
    <d v="1899-12-30T08:34:00"/>
    <d v="1899-12-30T08:40:00"/>
    <x v="70"/>
    <x v="1"/>
    <x v="1"/>
    <s v="MX hold for revision to MEL, DDG"/>
    <s v="Amanda"/>
    <d v="1899-12-30T00:06:00"/>
    <s v="08/22/2024-1123-SYR"/>
    <x v="1"/>
  </r>
  <r>
    <x v="21"/>
    <x v="21"/>
    <n v="103"/>
    <s v="LAS"/>
    <d v="1899-12-30T08:47:00"/>
    <d v="1899-12-30T08:53:00"/>
    <x v="70"/>
    <x v="1"/>
    <x v="1"/>
    <s v="MX applying MEL "/>
    <s v="Amanda"/>
    <d v="1899-12-30T00:06:00"/>
    <s v="08/22/2024-103-LAS"/>
    <x v="1"/>
  </r>
  <r>
    <x v="21"/>
    <x v="19"/>
    <n v="501"/>
    <s v="DFW"/>
    <d v="1899-12-30T13:54:00"/>
    <d v="1899-12-30T14:00:00"/>
    <x v="70"/>
    <x v="1"/>
    <x v="1"/>
    <s v="MX on board replacing caution mask"/>
    <s v="Gevone"/>
    <d v="1899-12-30T00:06:00"/>
    <s v="08/22/2024-501-DFW"/>
    <x v="1"/>
  </r>
  <r>
    <x v="21"/>
    <x v="25"/>
    <n v="1813"/>
    <s v="VPS"/>
    <d v="1899-12-30T14:27:00"/>
    <d v="1899-12-30T15:36:00"/>
    <x v="60"/>
    <x v="7"/>
    <x v="1"/>
    <s v="850 AOS bird strike SWAP 850-840"/>
    <s v="Gevone"/>
    <d v="1899-12-30T01:09:00"/>
    <s v="08/22/2024-1813-VPS"/>
    <x v="3"/>
  </r>
  <r>
    <x v="21"/>
    <x v="20"/>
    <n v="633"/>
    <s v="BNA"/>
    <d v="1899-12-30T14:40:00"/>
    <d v="1899-12-30T14:49:00"/>
    <x v="2"/>
    <x v="7"/>
    <x v="1"/>
    <s v="SWAP FROM 829"/>
    <s v="Gevone"/>
    <d v="1899-12-30T00:09:00"/>
    <s v="08/22/2024-633-BNA"/>
    <x v="1"/>
  </r>
  <r>
    <x v="21"/>
    <x v="11"/>
    <n v="605"/>
    <s v="PHX"/>
    <d v="1899-12-30T14:47:00"/>
    <d v="1899-12-30T14:54:00"/>
    <x v="73"/>
    <x v="1"/>
    <x v="1"/>
    <s v="MX held boarding @1405-1423"/>
    <s v="Gevone"/>
    <d v="1899-12-30T00:07:00"/>
    <s v="08/22/2024-605-PHX"/>
    <x v="1"/>
  </r>
  <r>
    <x v="21"/>
    <x v="1"/>
    <n v="395"/>
    <s v="SFO"/>
    <d v="1899-12-30T15:14:00"/>
    <d v="1899-12-30T16:14:00"/>
    <x v="43"/>
    <x v="7"/>
    <x v="1"/>
    <s v="SWAP FROM 840 DUE TO BIRD STRIKE ON 850"/>
    <s v="Gevone"/>
    <d v="1899-12-30T01:00:00"/>
    <s v="08/22/2024-395-SFO"/>
    <x v="3"/>
  </r>
  <r>
    <x v="21"/>
    <x v="17"/>
    <n v="285"/>
    <s v="SEA"/>
    <d v="1899-12-30T15:34:00"/>
    <d v="1899-12-30T15:37:00"/>
    <x v="22"/>
    <x v="21"/>
    <x v="0"/>
    <s v="FA still securing cabin @ STD"/>
    <s v="Gevone"/>
    <d v="1899-12-30T00:03:00"/>
    <s v="08/22/2024-285-SEA"/>
    <x v="1"/>
  </r>
  <r>
    <x v="21"/>
    <x v="39"/>
    <n v="1273"/>
    <s v="RNO"/>
    <d v="1899-12-30T16:00:00"/>
    <d v="1899-12-30T16:28:00"/>
    <x v="12"/>
    <x v="10"/>
    <x v="6"/>
    <s v=":10 LAE :18 CA req to hold boarding for search coming from ILM/910"/>
    <s v="Gevone"/>
    <d v="1899-12-30T00:05:00"/>
    <s v="08/22/2024-1273-RNO"/>
    <x v="1"/>
  </r>
  <r>
    <x v="21"/>
    <x v="39"/>
    <n v="1273"/>
    <s v="RNO"/>
    <d v="1899-12-30T16:00:00"/>
    <d v="1899-12-30T16:28:00"/>
    <x v="8"/>
    <x v="8"/>
    <x v="5"/>
    <s v=":10 LAE :18 CA req to hold boarding for search coming from ILM/910"/>
    <s v="Gevone"/>
    <d v="1899-12-30T00:09:00"/>
    <s v="08/22/2024-1273-RNO"/>
    <x v="1"/>
  </r>
  <r>
    <x v="21"/>
    <x v="41"/>
    <n v="499"/>
    <s v="IND"/>
    <d v="1899-12-30T15:40:00"/>
    <d v="1899-12-30T15:46:00"/>
    <x v="3"/>
    <x v="10"/>
    <x v="6"/>
    <s v=":1 LAE :5 PPOC not fitting in OH/OSM resolved @1544/Poor cabin management "/>
    <s v="Gevone"/>
    <d v="1899-12-30T00:00:30"/>
    <s v="08/22/2024-499-IND"/>
    <x v="1"/>
  </r>
  <r>
    <x v="21"/>
    <x v="41"/>
    <n v="499"/>
    <s v="IND"/>
    <d v="1899-12-30T15:40:00"/>
    <d v="1899-12-30T15:46:00"/>
    <x v="44"/>
    <x v="21"/>
    <x v="0"/>
    <s v=":1 LAE :5 PPOC not fitting in OH/OSM resolved @1544/Poor cabin management "/>
    <s v="Gevone"/>
    <d v="1899-12-30T00:02:30"/>
    <s v="08/22/2024-499-IND"/>
    <x v="1"/>
  </r>
  <r>
    <x v="21"/>
    <x v="26"/>
    <n v="1037"/>
    <s v="GEG"/>
    <d v="1899-12-30T15:54:00"/>
    <d v="1899-12-30T15:59:00"/>
    <x v="44"/>
    <x v="10"/>
    <x v="6"/>
    <s v="LAE "/>
    <s v="Gevone"/>
    <d v="1899-12-30T00:05:00"/>
    <s v="08/22/2024-1037-GEG"/>
    <x v="1"/>
  </r>
  <r>
    <x v="21"/>
    <x v="35"/>
    <n v="107"/>
    <s v="LAS"/>
    <d v="1899-12-30T16:14:00"/>
    <d v="1899-12-30T16:15:00"/>
    <x v="3"/>
    <x v="8"/>
    <x v="5"/>
    <s v="LATE BREAK RELEASE "/>
    <s v="Gevone"/>
    <d v="1899-12-30T00:01:00"/>
    <s v="08/22/2024-107-LAS"/>
    <x v="1"/>
  </r>
  <r>
    <x v="21"/>
    <x v="4"/>
    <n v="1913"/>
    <s v="GRR"/>
    <d v="1899-12-30T16:07:00"/>
    <d v="1899-12-30T16:55:00"/>
    <x v="5"/>
    <x v="10"/>
    <x v="6"/>
    <s v=":40 LAE :8 Cleaned completed @1620/FA took adtl time conducting safety checks/Slow cabin management"/>
    <s v="Gevone"/>
    <d v="1899-12-30T00:20:00"/>
    <s v="08/22/2024-1913-GRR"/>
    <x v="0"/>
  </r>
  <r>
    <x v="21"/>
    <x v="4"/>
    <n v="1913"/>
    <s v="GRR"/>
    <d v="1899-12-30T16:07:00"/>
    <d v="1899-12-30T16:55:00"/>
    <x v="9"/>
    <x v="21"/>
    <x v="0"/>
    <s v=":40 LAE :8 Cleaned completed @1620/FA took adtl time conducting safety checks/Slow cabin management"/>
    <s v="Gevone"/>
    <d v="1899-12-30T00:04:00"/>
    <s v="08/22/2024-1913-GRR"/>
    <x v="1"/>
  </r>
  <r>
    <x v="21"/>
    <x v="24"/>
    <n v="1815"/>
    <s v="MKE"/>
    <d v="1899-12-30T16:34:00"/>
    <d v="1899-12-30T17:06:00"/>
    <x v="89"/>
    <x v="6"/>
    <x v="4"/>
    <s v="Req catering @1615/Commissary driver coming from warehouse/On @1655/Late catering "/>
    <s v="Gevone"/>
    <d v="1899-12-30T00:32:00"/>
    <s v="08/22/2024-1815-MKE"/>
    <x v="0"/>
  </r>
  <r>
    <x v="21"/>
    <x v="15"/>
    <n v="1701"/>
    <s v="SLC"/>
    <d v="1899-12-30T15:47:00"/>
    <d v="1899-12-30T16:03:00"/>
    <x v="4"/>
    <x v="10"/>
    <x v="6"/>
    <s v="15: LAE :1 PAX in LAV"/>
    <s v="Gevone"/>
    <d v="1899-12-30T00:07:30"/>
    <s v="08/22/2024-1701-SLC"/>
    <x v="1"/>
  </r>
  <r>
    <x v="21"/>
    <x v="15"/>
    <n v="1701"/>
    <s v="SLC"/>
    <d v="1899-12-30T15:47:00"/>
    <d v="1899-12-30T16:03:00"/>
    <x v="3"/>
    <x v="49"/>
    <x v="3"/>
    <s v="15: LAE :1 PAX in LAV"/>
    <s v="Gevone"/>
    <d v="1899-12-30T00:00:30"/>
    <s v="08/22/2024-1701-SLC"/>
    <x v="1"/>
  </r>
  <r>
    <x v="21"/>
    <x v="31"/>
    <n v="261"/>
    <s v="ORD"/>
    <d v="1899-12-30T18:10:00"/>
    <d v="1899-12-30T19:35:00"/>
    <x v="93"/>
    <x v="20"/>
    <x v="5"/>
    <s v="FO fatigue/Replacement "/>
    <s v="Gevone"/>
    <d v="1899-12-30T01:25:00"/>
    <s v="08/22/2024-261-ORD"/>
    <x v="3"/>
  </r>
  <r>
    <x v="22"/>
    <x v="38"/>
    <n v="341"/>
    <s v="MCO"/>
    <d v="1899-12-30T07:14:00"/>
    <d v="1899-12-30T07:33:00"/>
    <x v="35"/>
    <x v="5"/>
    <x v="1"/>
    <s v="MX Tug broke down had to get taxi crew"/>
    <s v="Amanda"/>
    <d v="1899-12-30T00:19:00"/>
    <s v="08/23/2024-341-MCO"/>
    <x v="1"/>
  </r>
  <r>
    <x v="22"/>
    <x v="10"/>
    <n v="489"/>
    <s v="FCA"/>
    <d v="1899-12-30T07:47:00"/>
    <d v="1899-12-30T07:54:00"/>
    <x v="73"/>
    <x v="5"/>
    <x v="1"/>
    <s v="MX Tug broke down, same move crew as 341MCO"/>
    <s v="Amanda"/>
    <d v="1899-12-30T00:07:00"/>
    <s v="08/23/2024-489-FCA"/>
    <x v="1"/>
  </r>
  <r>
    <x v="22"/>
    <x v="9"/>
    <n v="367"/>
    <s v="TPA"/>
    <d v="1899-12-30T08:14:00"/>
    <d v="1899-12-30T08:30:00"/>
    <x v="54"/>
    <x v="64"/>
    <x v="2"/>
    <s v="EDCT"/>
    <s v="Amanda"/>
    <d v="1899-12-30T00:16:00"/>
    <s v="08/23/2024-367-TPA"/>
    <x v="1"/>
  </r>
  <r>
    <x v="22"/>
    <x v="28"/>
    <n v="1937"/>
    <s v="CLE"/>
    <d v="1899-12-30T09:07:00"/>
    <d v="1899-12-30T09:20:00"/>
    <x v="29"/>
    <x v="5"/>
    <x v="1"/>
    <s v="MX Late positioning, same team moving H8/H9"/>
    <s v="Amanda"/>
    <d v="1899-12-30T00:13:00"/>
    <s v="08/23/2024-1937-CLE"/>
    <x v="1"/>
  </r>
  <r>
    <x v="22"/>
    <x v="24"/>
    <n v="209"/>
    <s v="MYR"/>
    <d v="1899-12-30T14:27:00"/>
    <d v="1899-12-30T14:54:00"/>
    <x v="28"/>
    <x v="10"/>
    <x v="6"/>
    <s v=":22 LAE :05 boarding scanner monitor down//moved to different scanner//MAC IT # INC015835"/>
    <s v="Joe"/>
    <d v="1899-12-30T00:11:00"/>
    <s v="08/23/2024-209-MYR"/>
    <x v="1"/>
  </r>
  <r>
    <x v="22"/>
    <x v="24"/>
    <n v="209"/>
    <s v="MYR"/>
    <d v="1899-12-30T14:27:00"/>
    <d v="1899-12-30T14:54:00"/>
    <x v="44"/>
    <x v="52"/>
    <x v="2"/>
    <s v=":22 LAE :05 boarding scanner monitor down//moved to different scanner//MAC IT # INC015835"/>
    <s v="Joe"/>
    <d v="1899-12-30T00:02:30"/>
    <s v="08/23/2024-209-MYR"/>
    <x v="1"/>
  </r>
  <r>
    <x v="22"/>
    <x v="1"/>
    <n v="425"/>
    <s v="LAX"/>
    <d v="1899-12-30T15:00:00"/>
    <d v="1899-12-30T15:08:00"/>
    <x v="9"/>
    <x v="1"/>
    <x v="1"/>
    <s v=":08 No APU bleed :17 2 pax req to deplane after JB was pulled"/>
    <s v="Joe"/>
    <d v="1899-12-30T00:08:00"/>
    <s v="08/23/2024-425-LAX"/>
    <x v="1"/>
  </r>
  <r>
    <x v="22"/>
    <x v="8"/>
    <n v="285"/>
    <s v="SEA"/>
    <d v="1899-12-30T14:54:00"/>
    <d v="1899-12-30T14:58:00"/>
    <x v="15"/>
    <x v="15"/>
    <x v="3"/>
    <s v="securing bins//Waiting for push back driver//arrived after STD"/>
    <s v="Joe"/>
    <d v="1899-12-30T00:04:00"/>
    <s v="08/23/2024-285-SEA"/>
    <x v="1"/>
  </r>
  <r>
    <x v="22"/>
    <x v="10"/>
    <n v="1491"/>
    <s v="CMH"/>
    <d v="1899-12-30T15:14:00"/>
    <d v="1899-12-30T15:21:00"/>
    <x v="73"/>
    <x v="1"/>
    <x v="1"/>
    <s v="MX held boarding until 14:51"/>
    <s v="Joe"/>
    <d v="1899-12-30T00:07:00"/>
    <s v="08/23/2024-1491-CMH"/>
    <x v="1"/>
  </r>
  <r>
    <x v="22"/>
    <x v="36"/>
    <n v="655"/>
    <s v="DEN"/>
    <d v="1899-12-30T15:27:00"/>
    <d v="1899-12-30T15:30:00"/>
    <x v="22"/>
    <x v="11"/>
    <x v="7"/>
    <s v="unexpected Aisle chair took additional time//pax checked online"/>
    <s v="Joe"/>
    <d v="1899-12-30T00:03:00"/>
    <s v="08/23/2024-655-DEN"/>
    <x v="1"/>
  </r>
  <r>
    <x v="22"/>
    <x v="9"/>
    <n v="1925"/>
    <s v="TVC"/>
    <d v="1899-12-30T16:00:00"/>
    <d v="1899-12-30T16:35:00"/>
    <x v="27"/>
    <x v="1"/>
    <x v="1"/>
    <s v="MX held boarding for seat cushion replacement"/>
    <s v="Joe"/>
    <d v="1899-12-30T00:35:00"/>
    <s v="08/23/2024-1925-TVC"/>
    <x v="0"/>
  </r>
  <r>
    <x v="22"/>
    <x v="6"/>
    <n v="558"/>
    <s v="EAU"/>
    <d v="1899-12-30T16:07:00"/>
    <d v="1899-12-30T16:27:00"/>
    <x v="10"/>
    <x v="1"/>
    <x v="1"/>
    <s v="MX held boarding for tire change"/>
    <s v="Joe"/>
    <d v="1899-12-30T00:20:00"/>
    <s v="08/23/2024-558-EAU"/>
    <x v="1"/>
  </r>
  <r>
    <x v="23"/>
    <x v="13"/>
    <n v="285"/>
    <s v="SEA"/>
    <d v="1899-12-30T14:40:00"/>
    <d v="1899-12-30T15:43:00"/>
    <x v="43"/>
    <x v="10"/>
    <x v="6"/>
    <s v="1:00 LAE//Delayed until 15:40 :03 5 WCHR + 1 aisle chair "/>
    <s v="Joe"/>
    <d v="1899-12-30T00:30:00"/>
    <s v="08/24/2024-285-SEA"/>
    <x v="3"/>
  </r>
  <r>
    <x v="23"/>
    <x v="13"/>
    <n v="285"/>
    <s v="SEA"/>
    <d v="1899-12-30T14:40:00"/>
    <d v="1899-12-30T15:43:00"/>
    <x v="22"/>
    <x v="11"/>
    <x v="7"/>
    <s v="1:00 LAE//Delayed until 15:40 :03 5 WCHR + 1 aisle chair "/>
    <s v="Joe"/>
    <d v="1899-12-30T00:01:30"/>
    <s v="08/24/2024-285-SEA"/>
    <x v="1"/>
  </r>
  <r>
    <x v="23"/>
    <x v="10"/>
    <n v="407"/>
    <s v="SAN"/>
    <d v="1899-12-30T14:54:00"/>
    <d v="1899-12-30T15:00:00"/>
    <x v="70"/>
    <x v="23"/>
    <x v="10"/>
    <s v="3 connecting pax from 1676/PHL no bags"/>
    <s v="Joe"/>
    <d v="1899-12-30T00:06:00"/>
    <s v="08/24/2024-407-SAN"/>
    <x v="1"/>
  </r>
  <r>
    <x v="23"/>
    <x v="22"/>
    <n v="295"/>
    <s v="PDX"/>
    <d v="1899-12-30T15:00:00"/>
    <d v="1899-12-30T15:30:00"/>
    <x v="48"/>
    <x v="1"/>
    <x v="1"/>
    <s v="MX performing engine run//waiting for logbook"/>
    <s v="Joe"/>
    <d v="1899-12-30T00:30:00"/>
    <s v="08/24/2024-295-PDX"/>
    <x v="0"/>
  </r>
  <r>
    <x v="23"/>
    <x v="40"/>
    <n v="1675"/>
    <s v="PHL"/>
    <d v="1899-12-30T17:00:00"/>
    <d v="1899-12-30T18:22:00"/>
    <x v="94"/>
    <x v="7"/>
    <x v="1"/>
    <s v="AC856 AOS//tail swap "/>
    <s v="Joe"/>
    <d v="1899-12-30T01:22:00"/>
    <s v="08/24/2024-1675-PHL"/>
    <x v="3"/>
  </r>
  <r>
    <x v="24"/>
    <x v="22"/>
    <n v="427"/>
    <s v="LAX"/>
    <d v="1899-12-30T07:07:00"/>
    <d v="1899-12-30T07:12:00"/>
    <x v="44"/>
    <x v="20"/>
    <x v="5"/>
    <s v="FO SICK CALL"/>
    <s v="Gevone"/>
    <d v="1899-12-30T00:05:00"/>
    <s v="08/25/2024-427-LAX"/>
    <x v="1"/>
  </r>
  <r>
    <x v="24"/>
    <x v="11"/>
    <n v="909"/>
    <s v="ILM"/>
    <d v="1899-12-30T10:07:00"/>
    <d v="1899-12-30T10:45:00"/>
    <x v="68"/>
    <x v="7"/>
    <x v="1"/>
    <s v="846 AOS/Swap to 843"/>
    <s v="Gevone"/>
    <d v="1899-12-30T00:38:00"/>
    <s v="08/25/2024-909-ILM"/>
    <x v="0"/>
  </r>
  <r>
    <x v="24"/>
    <x v="38"/>
    <n v="215"/>
    <s v="AVL"/>
    <d v="1899-12-30T13:13:00"/>
    <d v="1899-12-30T13:17:00"/>
    <x v="15"/>
    <x v="59"/>
    <x v="17"/>
    <s v="Late fuelers"/>
    <s v="Joe"/>
    <d v="1899-12-30T00:04:00"/>
    <s v="08/25/2024-215-AVL"/>
    <x v="1"/>
  </r>
  <r>
    <x v="24"/>
    <x v="15"/>
    <n v="295"/>
    <s v="PDX"/>
    <d v="1899-12-30T13:54:00"/>
    <d v="1899-12-30T15:11:00"/>
    <x v="19"/>
    <x v="10"/>
    <x v="6"/>
    <s v="1:10 LAE//search and clean :07 Late fuelers"/>
    <s v="Joe"/>
    <d v="1899-12-30T00:35:00"/>
    <s v="08/25/2024-295-PDX"/>
    <x v="3"/>
  </r>
  <r>
    <x v="24"/>
    <x v="15"/>
    <n v="295"/>
    <s v="PDX"/>
    <d v="1899-12-30T13:54:00"/>
    <d v="1899-12-30T15:11:00"/>
    <x v="73"/>
    <x v="59"/>
    <x v="17"/>
    <s v="1:10 LAE//search and clean :07 Late fuelers"/>
    <s v="Joe"/>
    <d v="1899-12-30T00:03:30"/>
    <s v="08/25/2024-295-PDX"/>
    <x v="1"/>
  </r>
  <r>
    <x v="24"/>
    <x v="27"/>
    <n v="637"/>
    <s v="BNA"/>
    <d v="1899-12-30T14:27:00"/>
    <d v="1899-12-30T14:33:00"/>
    <x v="70"/>
    <x v="10"/>
    <x v="6"/>
    <s v="LAE"/>
    <s v="Joe"/>
    <d v="1899-12-30T00:06:00"/>
    <s v="08/25/2024-637-BNA"/>
    <x v="1"/>
  </r>
  <r>
    <x v="24"/>
    <x v="13"/>
    <n v="1037"/>
    <s v="GEG"/>
    <d v="1899-12-30T14:34:00"/>
    <d v="1899-12-30T15:06:00"/>
    <x v="89"/>
    <x v="48"/>
    <x v="0"/>
    <s v="crew inbound from 1918/YYZ"/>
    <s v="Joe"/>
    <d v="1899-12-30T00:32:00"/>
    <s v="08/25/2024-1037-GEG"/>
    <x v="0"/>
  </r>
  <r>
    <x v="24"/>
    <x v="28"/>
    <n v="285"/>
    <s v="SEA"/>
    <d v="1899-12-30T15:20:00"/>
    <d v="1899-12-30T15:59:00"/>
    <x v="95"/>
    <x v="10"/>
    <x v="6"/>
    <s v=":29 LAE :10 JB too hot to line up//causing late boarding and gate checks"/>
    <s v="Joe"/>
    <d v="1899-12-30T00:14:30"/>
    <s v="08/25/2024-285-SEA"/>
    <x v="1"/>
  </r>
  <r>
    <x v="24"/>
    <x v="28"/>
    <n v="285"/>
    <s v="SEA"/>
    <d v="1899-12-30T15:20:00"/>
    <d v="1899-12-30T15:59:00"/>
    <x v="12"/>
    <x v="44"/>
    <x v="8"/>
    <s v=":29 LAE :10 JB too hot to line up//causing late boarding and gate checks"/>
    <s v="Joe"/>
    <d v="1899-12-30T00:05:00"/>
    <s v="08/25/2024-285-SEA"/>
    <x v="1"/>
  </r>
  <r>
    <x v="24"/>
    <x v="25"/>
    <n v="425"/>
    <s v="LAX"/>
    <d v="1899-12-30T15:27:00"/>
    <d v="1899-12-30T16:16:00"/>
    <x v="84"/>
    <x v="65"/>
    <x v="1"/>
    <s v=":42 gate open 14:47//blocked @ 15:24 :07 Slow boarding procedures 15:34-16:01"/>
    <s v="Joe"/>
    <d v="1899-12-30T00:21:00"/>
    <s v="08/25/2024-425-LAX"/>
    <x v="0"/>
  </r>
  <r>
    <x v="24"/>
    <x v="25"/>
    <n v="425"/>
    <s v="LAX"/>
    <d v="1899-12-30T15:27:00"/>
    <d v="1899-12-30T16:16:00"/>
    <x v="73"/>
    <x v="51"/>
    <x v="7"/>
    <s v=":42 gate open 14:47//blocked @ 15:24 :07 Slow boarding procedures 15:34-16:01"/>
    <s v="Joe"/>
    <d v="1899-12-30T00:03:30"/>
    <s v="08/25/2024-425-LAX"/>
    <x v="1"/>
  </r>
  <r>
    <x v="24"/>
    <x v="39"/>
    <n v="499"/>
    <s v="IND"/>
    <d v="1899-12-30T15:34:00"/>
    <d v="1899-12-30T16:31:00"/>
    <x v="68"/>
    <x v="10"/>
    <x v="6"/>
    <s v=":38 LAE :19 MX onboard 16:11-16:24"/>
    <s v="Joe"/>
    <d v="1899-12-30T00:19:00"/>
    <s v="08/25/2024-499-IND"/>
    <x v="0"/>
  </r>
  <r>
    <x v="24"/>
    <x v="39"/>
    <n v="499"/>
    <s v="IND"/>
    <d v="1899-12-30T15:34:00"/>
    <d v="1899-12-30T16:31:00"/>
    <x v="35"/>
    <x v="1"/>
    <x v="1"/>
    <s v=":38 LAE :19 MX onboard 16:11-16:24"/>
    <s v="Joe"/>
    <d v="1899-12-30T00:09:30"/>
    <s v="08/25/2024-499-IND"/>
    <x v="1"/>
  </r>
  <r>
    <x v="24"/>
    <x v="9"/>
    <n v="219"/>
    <s v="CVG"/>
    <d v="1899-12-30T15:40:00"/>
    <d v="1899-12-30T16:01:00"/>
    <x v="45"/>
    <x v="10"/>
    <x v="6"/>
    <s v="LAE"/>
    <s v="Joe"/>
    <d v="1899-12-30T00:21:00"/>
    <s v="08/25/2024-219-CVG"/>
    <x v="1"/>
  </r>
  <r>
    <x v="24"/>
    <x v="30"/>
    <n v="1701"/>
    <s v="SLC"/>
    <d v="1899-12-30T15:47:00"/>
    <d v="1899-12-30T16:34:00"/>
    <x v="83"/>
    <x v="10"/>
    <x v="6"/>
    <s v=":41 LAE :06 Prospect left IPAD in the back of a pax WCHR that was loaded//notified at STD//removed IPAD from WCHR in bin"/>
    <s v="Joe"/>
    <d v="1899-12-30T00:20:30"/>
    <s v="08/25/2024-1701-SLC"/>
    <x v="0"/>
  </r>
  <r>
    <x v="24"/>
    <x v="30"/>
    <n v="1701"/>
    <s v="SLC"/>
    <d v="1899-12-30T15:47:00"/>
    <d v="1899-12-30T16:34:00"/>
    <x v="70"/>
    <x v="44"/>
    <x v="8"/>
    <s v=":41 LAE :06 Prospect left IPAD in the back of a pax WCHR that was loaded//notified at STD//removed IPAD from WCHR in bin"/>
    <s v="Joe"/>
    <d v="1899-12-30T00:03:00"/>
    <s v="08/25/2024-1701-SLC"/>
    <x v="1"/>
  </r>
  <r>
    <x v="24"/>
    <x v="41"/>
    <n v="1913"/>
    <s v="GRR"/>
    <d v="1899-12-30T16:00:00"/>
    <d v="1899-12-30T16:24:00"/>
    <x v="4"/>
    <x v="10"/>
    <x v="6"/>
    <s v=":15 LAE :09 JB too hot to line up//causing late boarding//late gate checks"/>
    <s v="Joe"/>
    <d v="1899-12-30T00:07:30"/>
    <s v="08/25/2024-1913-GRR"/>
    <x v="1"/>
  </r>
  <r>
    <x v="24"/>
    <x v="41"/>
    <n v="1913"/>
    <s v="GRR"/>
    <d v="1899-12-30T16:00:00"/>
    <d v="1899-12-30T16:24:00"/>
    <x v="2"/>
    <x v="13"/>
    <x v="8"/>
    <s v=":15 LAE :09 JB too hot to line up//causing late boarding//late gate checks"/>
    <s v="Joe"/>
    <d v="1899-12-30T00:04:30"/>
    <s v="08/25/2024-1913-GRR"/>
    <x v="1"/>
  </r>
  <r>
    <x v="24"/>
    <x v="33"/>
    <n v="107"/>
    <s v="LAS"/>
    <d v="1899-12-30T16:14:00"/>
    <d v="1899-12-30T16:52:00"/>
    <x v="68"/>
    <x v="10"/>
    <x v="6"/>
    <s v="LAE"/>
    <s v="Joe"/>
    <d v="1899-12-30T00:38:00"/>
    <s v="08/25/2024-107-LAS"/>
    <x v="0"/>
  </r>
  <r>
    <x v="24"/>
    <x v="31"/>
    <n v="1815"/>
    <s v="MKE"/>
    <d v="1899-12-30T16:20:00"/>
    <d v="1899-12-30T17:12:00"/>
    <x v="92"/>
    <x v="10"/>
    <x v="6"/>
    <s v=":51 LAE :01 Last pax off 16:40//boarding began 16:53"/>
    <s v="Joe"/>
    <d v="1899-12-30T00:25:30"/>
    <s v="08/25/2024-1815-MKE"/>
    <x v="0"/>
  </r>
  <r>
    <x v="24"/>
    <x v="31"/>
    <n v="1815"/>
    <s v="MKE"/>
    <d v="1899-12-30T16:20:00"/>
    <d v="1899-12-30T17:12:00"/>
    <x v="3"/>
    <x v="33"/>
    <x v="7"/>
    <s v=":51 LAE :01 Last pax off 16:40//boarding began 16:53"/>
    <s v="Joe"/>
    <d v="1899-12-30T00:00:30"/>
    <s v="08/25/2024-1815-MKE"/>
    <x v="1"/>
  </r>
  <r>
    <x v="24"/>
    <x v="11"/>
    <n v="659"/>
    <s v="DEN"/>
    <d v="1899-12-30T16:27:00"/>
    <d v="1899-12-30T18:06:00"/>
    <x v="93"/>
    <x v="10"/>
    <x v="6"/>
    <s v="1:25 LAE :14 MX held boarding and loading to change a tire"/>
    <s v="Joe"/>
    <d v="1899-12-30T00:42:30"/>
    <s v="08/25/2024-659-DEN"/>
    <x v="3"/>
  </r>
  <r>
    <x v="24"/>
    <x v="11"/>
    <n v="659"/>
    <s v="DEN"/>
    <d v="1899-12-30T16:27:00"/>
    <d v="1899-12-30T18:06:00"/>
    <x v="6"/>
    <x v="1"/>
    <x v="1"/>
    <s v="1:25 LAE :14 MX held boarding and loading to change a tire"/>
    <s v="Joe"/>
    <d v="1899-12-30T00:07:00"/>
    <s v="08/25/2024-659-DEN"/>
    <x v="1"/>
  </r>
  <r>
    <x v="24"/>
    <x v="22"/>
    <n v="261"/>
    <s v="ORD"/>
    <d v="1899-12-30T16:40:00"/>
    <d v="1899-12-30T16:50:00"/>
    <x v="12"/>
    <x v="48"/>
    <x v="0"/>
    <s v="Crew inbound from 668/IAD//crew arrived 16:10"/>
    <s v="Joe"/>
    <d v="1899-12-30T00:10:00"/>
    <s v="08/25/2024-261-ORD"/>
    <x v="1"/>
  </r>
  <r>
    <x v="24"/>
    <x v="27"/>
    <n v="397"/>
    <s v="SFO"/>
    <d v="1899-12-30T20:50:00"/>
    <d v="1899-12-30T20:51:00"/>
    <x v="3"/>
    <x v="21"/>
    <x v="0"/>
    <s v="FA req to gate check bags due to overhead bin space exceeded//52 OHBG and 9 SAOH//cabin management"/>
    <s v="Joe"/>
    <d v="1899-12-30T00:01:00"/>
    <s v="08/25/2024-397-SFO"/>
    <x v="1"/>
  </r>
  <r>
    <x v="24"/>
    <x v="41"/>
    <n v="429"/>
    <s v="LAX"/>
    <d v="1899-12-30T20:59:00"/>
    <d v="1899-12-30T21:08:00"/>
    <x v="2"/>
    <x v="21"/>
    <x v="0"/>
    <s v="Last pax scanned 20:44//cabin secured 21:04//slow cabin management"/>
    <s v="Joe"/>
    <d v="1899-12-30T00:09:00"/>
    <s v="08/25/2024-429-LAX"/>
    <x v="1"/>
  </r>
  <r>
    <x v="25"/>
    <x v="38"/>
    <n v="233"/>
    <s v="EWR"/>
    <d v="1899-12-30T07:00:00"/>
    <d v="1899-12-30T07:20:00"/>
    <x v="10"/>
    <x v="10"/>
    <x v="6"/>
    <s v="LAE/Search conducted in under an hour of ground time"/>
    <s v="Gevone"/>
    <d v="1899-12-30T00:20:00"/>
    <s v="08/26/2024-233-EWR"/>
    <x v="1"/>
  </r>
  <r>
    <x v="25"/>
    <x v="34"/>
    <n v="367"/>
    <s v="TPA"/>
    <d v="1899-12-30T08:07:00"/>
    <d v="1899-12-30T08:20:00"/>
    <x v="29"/>
    <x v="16"/>
    <x v="6"/>
    <s v="Late to gate from prev flight (EWR/233)"/>
    <s v="Gevone"/>
    <d v="1899-12-30T00:13:00"/>
    <s v="08/26/2024-367-TPA"/>
    <x v="1"/>
  </r>
  <r>
    <x v="25"/>
    <x v="37"/>
    <n v="1419"/>
    <s v="RIC"/>
    <d v="1899-12-30T08:34:00"/>
    <d v="1899-12-30T08:40:00"/>
    <x v="70"/>
    <x v="2"/>
    <x v="2"/>
    <s v="Metering 17/35"/>
    <s v="Gevone"/>
    <d v="1899-12-30T00:06:00"/>
    <s v="08/26/2024-1419-RIC"/>
    <x v="1"/>
  </r>
  <r>
    <x v="25"/>
    <x v="42"/>
    <n v="501"/>
    <s v="DFW"/>
    <d v="1899-12-30T14:47:00"/>
    <d v="1899-12-30T15:20:00"/>
    <x v="7"/>
    <x v="10"/>
    <x v="6"/>
    <s v=":23 LAE :10 SVAN BIO caused tail swap"/>
    <s v="Joe"/>
    <d v="1899-12-30T00:11:30"/>
    <s v="08/26/2024-501-DFW"/>
    <x v="1"/>
  </r>
  <r>
    <x v="25"/>
    <x v="42"/>
    <n v="501"/>
    <s v="DFW"/>
    <d v="1899-12-30T14:47:00"/>
    <d v="1899-12-30T15:20:00"/>
    <x v="12"/>
    <x v="47"/>
    <x v="14"/>
    <s v=":23 LAE :10 SVAN BIO caused tail swap"/>
    <s v="Joe"/>
    <d v="1899-12-30T00:05:00"/>
    <s v="08/26/2024-501-DFW"/>
    <x v="1"/>
  </r>
  <r>
    <x v="25"/>
    <x v="40"/>
    <n v="425"/>
    <s v="LAX"/>
    <d v="1899-12-30T14:54:00"/>
    <d v="1899-12-30T16:09:00"/>
    <x v="85"/>
    <x v="7"/>
    <x v="1"/>
    <s v="AC831 T/R fastners"/>
    <s v="Joe"/>
    <d v="1899-12-30T01:15:00"/>
    <s v="08/26/2024-425-LAX"/>
    <x v="3"/>
  </r>
  <r>
    <x v="25"/>
    <x v="39"/>
    <n v="395"/>
    <s v="SFO"/>
    <d v="1899-12-30T15:00:00"/>
    <d v="1899-12-30T15:36:00"/>
    <x v="96"/>
    <x v="33"/>
    <x v="7"/>
    <s v="CSA did not notate where FAM's were sitting and did not communicate info to CA or FA"/>
    <s v="Joe"/>
    <d v="1899-12-30T00:36:00"/>
    <s v="08/26/2024-395-SFO"/>
    <x v="0"/>
  </r>
  <r>
    <x v="25"/>
    <x v="16"/>
    <n v="295"/>
    <s v="PDX"/>
    <d v="1899-12-30T15:07:00"/>
    <d v="1899-12-30T15:34:00"/>
    <x v="90"/>
    <x v="13"/>
    <x v="8"/>
    <s v=":10 LAE :17 Pax pushed FA inflight//APD met AC//caused slow deplaning "/>
    <s v="Joe"/>
    <d v="1899-12-30T00:27:00"/>
    <s v="08/26/2024-295-PDX"/>
    <x v="1"/>
  </r>
  <r>
    <x v="25"/>
    <x v="36"/>
    <n v="107"/>
    <s v="LAS"/>
    <d v="1899-12-30T15:20:00"/>
    <d v="1899-12-30T16:00:00"/>
    <x v="22"/>
    <x v="10"/>
    <x v="6"/>
    <s v=":03 LAE :37 CA req MX open door and fill out ppwk for L1 ext handle"/>
    <s v="Joe"/>
    <d v="1899-12-30T00:01:30"/>
    <s v="08/26/2024-107-LAS"/>
    <x v="1"/>
  </r>
  <r>
    <x v="25"/>
    <x v="36"/>
    <n v="107"/>
    <s v="LAS"/>
    <d v="1899-12-30T15:20:00"/>
    <d v="1899-12-30T16:00:00"/>
    <x v="62"/>
    <x v="8"/>
    <x v="5"/>
    <s v=":03 LAE :37 CA req MX open door and fill out ppwk for L1 ext handle"/>
    <s v="Joe"/>
    <d v="1899-12-30T00:18:30"/>
    <s v="08/26/2024-107-LAS"/>
    <x v="0"/>
  </r>
  <r>
    <x v="25"/>
    <x v="41"/>
    <n v="1879"/>
    <s v="RAP"/>
    <d v="1899-12-30T15:27:00"/>
    <d v="1899-12-30T16:45:00"/>
    <x v="97"/>
    <x v="33"/>
    <x v="7"/>
    <s v="Last pax off 16:07//boarding started 16:21"/>
    <s v="Joe"/>
    <d v="1899-12-30T01:18:00"/>
    <s v="08/26/2024-1879-RAP"/>
    <x v="3"/>
  </r>
  <r>
    <x v="25"/>
    <x v="35"/>
    <n v="1925"/>
    <s v="TVC"/>
    <d v="1899-12-30T15:47:00"/>
    <d v="1899-12-30T21:07:00"/>
    <x v="98"/>
    <x v="20"/>
    <x v="5"/>
    <s v="crew tight on time// due to heat unfit to continue//R2G inop APU AC842 AOS//Delayed until 20:30 "/>
    <s v="Joe"/>
    <d v="1899-12-30T05:20:00"/>
    <s v="08/26/2024-1925-TVC"/>
    <x v="9"/>
  </r>
  <r>
    <x v="25"/>
    <x v="21"/>
    <n v="659"/>
    <s v="DEN"/>
    <d v="1899-12-30T15:54:00"/>
    <d v="1899-12-30T16:39:00"/>
    <x v="25"/>
    <x v="65"/>
    <x v="1"/>
    <s v="Gate open 14:59//Blocked 15:55"/>
    <s v="Joe"/>
    <d v="1899-12-30T00:45:00"/>
    <s v="08/26/2024-659-DEN"/>
    <x v="0"/>
  </r>
  <r>
    <x v="26"/>
    <x v="39"/>
    <n v="281"/>
    <s v="SEA"/>
    <d v="1899-12-30T06:30:00"/>
    <d v="1899-12-30T07:08:00"/>
    <x v="68"/>
    <x v="66"/>
    <x v="9"/>
    <s v="Ramp closed due to WX 05:20-06:21"/>
    <s v="Joe"/>
    <d v="1899-12-30T00:38:00"/>
    <s v="08/27/2024-281-SEA"/>
    <x v="0"/>
  </r>
  <r>
    <x v="26"/>
    <x v="36"/>
    <n v="251"/>
    <s v="BOS"/>
    <d v="1899-12-30T06:40:00"/>
    <d v="1899-12-30T07:18:00"/>
    <x v="68"/>
    <x v="66"/>
    <x v="9"/>
    <s v="Ramp closed due to WX 05:20-06:21"/>
    <s v="Joe"/>
    <d v="1899-12-30T00:38:00"/>
    <s v="08/27/2024-251-BOS"/>
    <x v="0"/>
  </r>
  <r>
    <x v="26"/>
    <x v="26"/>
    <n v="341"/>
    <s v="MCO"/>
    <d v="1899-12-30T07:00:00"/>
    <d v="1899-12-30T07:35:00"/>
    <x v="27"/>
    <x v="66"/>
    <x v="9"/>
    <s v="Ramp closed due to WX 05:20-06:21"/>
    <s v="Joe"/>
    <d v="1899-12-30T00:35:00"/>
    <s v="08/27/2024-341-MCO"/>
    <x v="0"/>
  </r>
  <r>
    <x v="26"/>
    <x v="16"/>
    <n v="383"/>
    <s v="RSW"/>
    <d v="1899-12-30T07:20:00"/>
    <d v="1899-12-30T07:42:00"/>
    <x v="28"/>
    <x v="66"/>
    <x v="9"/>
    <s v="Ramp closed due to WX 05:20-06:21"/>
    <s v="Joe"/>
    <d v="1899-12-30T00:22:00"/>
    <s v="08/27/2024-383-RSW"/>
    <x v="1"/>
  </r>
  <r>
    <x v="26"/>
    <x v="36"/>
    <n v="657"/>
    <s v="DEN"/>
    <d v="1899-12-30T15:45:00"/>
    <d v="1899-12-30T16:41:00"/>
    <x v="99"/>
    <x v="20"/>
    <x v="5"/>
    <s v="Crew replacement"/>
    <s v="Joe"/>
    <d v="1899-12-30T00:56:00"/>
    <s v="08/27/2024-657-DEN"/>
    <x v="0"/>
  </r>
  <r>
    <x v="27"/>
    <x v="39"/>
    <n v="667"/>
    <s v="IAD"/>
    <d v="1899-12-30T07:00:00"/>
    <d v="1899-12-30T07:04:00"/>
    <x v="15"/>
    <x v="8"/>
    <x v="5"/>
    <s v="LATE CA"/>
    <s v="Gevone"/>
    <d v="1899-12-30T00:04:00"/>
    <s v="08/28/2024-667-IAD"/>
    <x v="1"/>
  </r>
  <r>
    <x v="27"/>
    <x v="36"/>
    <n v="421"/>
    <s v="LAX"/>
    <d v="1899-12-30T08:00:00"/>
    <d v="1899-12-30T08:08:00"/>
    <x v="9"/>
    <x v="13"/>
    <x v="8"/>
    <s v="PAX OHB FEE/RESOLVED @0806"/>
    <s v="Gevone"/>
    <d v="1899-12-30T00:08:00"/>
    <s v="08/28/2024-421-LAX"/>
    <x v="1"/>
  </r>
  <r>
    <x v="27"/>
    <x v="16"/>
    <n v="395"/>
    <s v="SFO"/>
    <d v="1899-12-30T14:40:00"/>
    <d v="1899-12-30T15:27:00"/>
    <x v="100"/>
    <x v="7"/>
    <x v="1"/>
    <s v="Aircraft rotation/Swap due to 805 AOS"/>
    <s v="Gevone"/>
    <d v="1899-12-30T00:47:00"/>
    <s v="08/28/2024-395-SFO"/>
    <x v="0"/>
  </r>
  <r>
    <x v="27"/>
    <x v="11"/>
    <n v="425"/>
    <s v="LAX"/>
    <d v="1899-12-30T14:54:00"/>
    <d v="1899-12-30T14:59:00"/>
    <x v="44"/>
    <x v="67"/>
    <x v="7"/>
    <s v="Late PLR/Tagging bag @ STD"/>
    <s v="Gevone"/>
    <d v="1899-12-30T00:05:00"/>
    <s v="08/28/2024-425-LAX"/>
    <x v="1"/>
  </r>
  <r>
    <x v="28"/>
    <x v="35"/>
    <n v="193"/>
    <s v="BWI"/>
    <d v="1899-12-30T07:20:00"/>
    <d v="1899-12-30T07:37:00"/>
    <x v="21"/>
    <x v="6"/>
    <x v="4"/>
    <s v="EGD kit expired. Waiting for catering to bring new kit"/>
    <s v="Cole"/>
    <d v="1899-12-30T00:17:00"/>
    <s v="08/29/2024-193-BWI"/>
    <x v="1"/>
  </r>
  <r>
    <x v="28"/>
    <x v="37"/>
    <n v="367"/>
    <s v="TPA"/>
    <d v="1899-12-30T08:07:00"/>
    <d v="1899-12-30T09:21:00"/>
    <x v="16"/>
    <x v="20"/>
    <x v="5"/>
    <s v="CA callout"/>
    <s v="Cole"/>
    <d v="1899-12-30T01:14:00"/>
    <s v="08/29/2024-367-TPA"/>
    <x v="3"/>
  </r>
  <r>
    <x v="28"/>
    <x v="12"/>
    <n v="505"/>
    <s v="DFW"/>
    <d v="1899-12-30T08:27:00"/>
    <d v="1899-12-30T09:06:00"/>
    <x v="30"/>
    <x v="6"/>
    <x v="4"/>
    <s v="Catering truck broke down. Transferring items from truck to truck"/>
    <s v="Cole"/>
    <d v="1899-12-30T00:39:00"/>
    <s v="08/29/2024-505-DFW"/>
    <x v="0"/>
  </r>
  <r>
    <x v="28"/>
    <x v="9"/>
    <n v="909"/>
    <s v="ILM"/>
    <d v="1899-12-30T08:34:00"/>
    <d v="1899-12-30T09:20:00"/>
    <x v="17"/>
    <x v="6"/>
    <x v="4"/>
    <s v="Catering truck broke down. Transferring items from truck to truck"/>
    <s v="Cole"/>
    <d v="1899-12-30T00:46:00"/>
    <s v="08/29/2024-909-ILM"/>
    <x v="0"/>
  </r>
  <r>
    <x v="28"/>
    <x v="27"/>
    <n v="1123"/>
    <s v="SYR"/>
    <d v="1899-12-30T08:40:00"/>
    <d v="1899-12-30T09:32:00"/>
    <x v="101"/>
    <x v="6"/>
    <x v="4"/>
    <s v="Catering truck broke down. Transferring items from truck to truck"/>
    <s v="Cole"/>
    <d v="1899-12-30T00:52:00"/>
    <s v="08/29/2024-1123-SYR"/>
    <x v="0"/>
  </r>
  <r>
    <x v="28"/>
    <x v="30"/>
    <n v="103"/>
    <s v="LAS"/>
    <d v="1899-12-30T08:47:00"/>
    <d v="1899-12-30T08:57:00"/>
    <x v="12"/>
    <x v="16"/>
    <x v="6"/>
    <s v="Taxi crew delayed from previous move. Same crew moving both aircraft"/>
    <s v="Cole"/>
    <d v="1899-12-30T00:10:00"/>
    <s v="08/29/2024-103-LAS"/>
    <x v="1"/>
  </r>
  <r>
    <x v="28"/>
    <x v="13"/>
    <n v="1053"/>
    <s v="PIT"/>
    <d v="1899-12-30T08:54:00"/>
    <d v="1899-12-30T09:00:00"/>
    <x v="70"/>
    <x v="1"/>
    <x v="1"/>
    <s v="MX onboard from 0847-0858"/>
    <s v="Cole"/>
    <d v="1899-12-30T00:06:00"/>
    <s v="08/29/2024-1053-PIT"/>
    <x v="1"/>
  </r>
  <r>
    <x v="28"/>
    <x v="38"/>
    <n v="1273"/>
    <s v="RNO"/>
    <d v="1899-12-30T14:20:00"/>
    <d v="1899-12-30T14:21:00"/>
    <x v="3"/>
    <x v="52"/>
    <x v="2"/>
    <s v="Ticket counter bag belt jammed @1310/Resolved @1441"/>
    <s v="Gevone"/>
    <d v="1899-12-30T00:01:00"/>
    <s v="08/29/2024-1273-RNO"/>
    <x v="1"/>
  </r>
  <r>
    <x v="28"/>
    <x v="6"/>
    <n v="1813"/>
    <s v="VPS"/>
    <d v="1899-12-30T14:14:00"/>
    <d v="1899-12-30T14:35:00"/>
    <x v="45"/>
    <x v="10"/>
    <x v="6"/>
    <s v="LAE"/>
    <s v="Gevone"/>
    <d v="1899-12-30T00:21:00"/>
    <s v="08/29/2024-1813-VPS"/>
    <x v="1"/>
  </r>
  <r>
    <x v="28"/>
    <x v="24"/>
    <n v="407"/>
    <s v="SAN"/>
    <d v="1899-12-30T14:54:00"/>
    <d v="1899-12-30T14:59:00"/>
    <x v="44"/>
    <x v="52"/>
    <x v="2"/>
    <s v="Ticket counter bag belt jammed @1310/Resolved @1441"/>
    <s v="Gevone"/>
    <d v="1899-12-30T00:05:00"/>
    <s v="08/29/2024-407-SAN"/>
    <x v="1"/>
  </r>
  <r>
    <x v="28"/>
    <x v="25"/>
    <n v="285"/>
    <s v="SEA"/>
    <d v="1899-12-30T15:00:00"/>
    <d v="1899-12-30T15:12:00"/>
    <x v="20"/>
    <x v="52"/>
    <x v="2"/>
    <s v="Ticket counter bag belt jammed @1310/Resolved @1441"/>
    <s v="Gevone"/>
    <d v="1899-12-30T00:12:00"/>
    <s v="08/29/2024-285-SEA"/>
    <x v="1"/>
  </r>
  <r>
    <x v="28"/>
    <x v="5"/>
    <n v="499"/>
    <s v="IND"/>
    <d v="1899-12-30T15:27:00"/>
    <d v="1899-12-30T15:33:00"/>
    <x v="70"/>
    <x v="52"/>
    <x v="2"/>
    <s v="Ticket counter bag belt jammed @1310/Resolved @1441"/>
    <s v="Gevone"/>
    <d v="1899-12-30T00:06:00"/>
    <s v="08/29/2024-499-IND"/>
    <x v="1"/>
  </r>
  <r>
    <x v="28"/>
    <x v="12"/>
    <n v="659"/>
    <s v="DEN"/>
    <d v="1899-12-30T15:47:00"/>
    <d v="1899-12-30T16:20:00"/>
    <x v="48"/>
    <x v="10"/>
    <x v="6"/>
    <s v=":30 LAE :3 Ramp closure"/>
    <s v="Gevone"/>
    <d v="1899-12-30T00:15:00"/>
    <s v="08/29/2024-659-DEN"/>
    <x v="0"/>
  </r>
  <r>
    <x v="28"/>
    <x v="12"/>
    <n v="659"/>
    <s v="DEN"/>
    <d v="1899-12-30T15:47:00"/>
    <d v="1899-12-30T16:20:00"/>
    <x v="48"/>
    <x v="66"/>
    <x v="9"/>
    <s v=":30 LAE :3 Ramp closure"/>
    <s v="Gevone"/>
    <d v="1899-12-30T00:15:00"/>
    <s v="08/29/2024-659-DEN"/>
    <x v="0"/>
  </r>
  <r>
    <x v="28"/>
    <x v="7"/>
    <n v="681"/>
    <s v="HOU"/>
    <d v="1899-12-30T16:14:00"/>
    <d v="1899-12-30T17:58:00"/>
    <x v="63"/>
    <x v="10"/>
    <x v="6"/>
    <s v=":25 LAE :1:19 Ramp closure"/>
    <s v="Gevone"/>
    <d v="1899-12-30T00:12:30"/>
    <s v="08/29/2024-681-HOU"/>
    <x v="1"/>
  </r>
  <r>
    <x v="28"/>
    <x v="7"/>
    <n v="681"/>
    <s v="HOU"/>
    <d v="1899-12-30T16:14:00"/>
    <d v="1899-12-30T17:58:00"/>
    <x v="33"/>
    <x v="66"/>
    <x v="9"/>
    <s v=":25 LAE :1:19 Ramp closure"/>
    <s v="Gevone"/>
    <d v="1899-12-30T00:39:30"/>
    <s v="08/29/2024-681-HOU"/>
    <x v="3"/>
  </r>
  <r>
    <x v="28"/>
    <x v="33"/>
    <n v="295"/>
    <s v="PDX"/>
    <d v="1899-12-30T15:14:00"/>
    <d v="1899-12-30T17:47:00"/>
    <x v="12"/>
    <x v="10"/>
    <x v="6"/>
    <s v=":10 LAE :37 MX on board for FO seat :1:46 Ramp closure"/>
    <s v="Gevone"/>
    <d v="1899-12-30T00:03:20"/>
    <s v="08/29/2024-295-PDX"/>
    <x v="1"/>
  </r>
  <r>
    <x v="28"/>
    <x v="33"/>
    <n v="295"/>
    <s v="PDX"/>
    <d v="1899-12-30T15:14:00"/>
    <d v="1899-12-30T17:47:00"/>
    <x v="62"/>
    <x v="1"/>
    <x v="1"/>
    <s v=":10 LAE :37 MX on board for FO seat :1:46 Ramp closure"/>
    <s v="Gevone"/>
    <d v="1899-12-30T00:12:20"/>
    <s v="08/29/2024-295-PDX"/>
    <x v="0"/>
  </r>
  <r>
    <x v="28"/>
    <x v="33"/>
    <n v="295"/>
    <s v="PDX"/>
    <d v="1899-12-30T15:14:00"/>
    <d v="1899-12-30T17:47:00"/>
    <x v="41"/>
    <x v="66"/>
    <x v="9"/>
    <s v=":10 LAE :37 MX on board for FO seat :1:46 Ramp closure"/>
    <s v="Gevone"/>
    <d v="1899-12-30T00:35:20"/>
    <s v="08/29/2024-295-PDX"/>
    <x v="6"/>
  </r>
  <r>
    <x v="28"/>
    <x v="19"/>
    <n v="105"/>
    <s v="LAS"/>
    <d v="1899-12-30T16:27:00"/>
    <d v="1899-12-30T19:45:00"/>
    <x v="17"/>
    <x v="40"/>
    <x v="9"/>
    <s v=":46 Ramp closure into MSP :2:32 RTG for FO window wiper/Swap from 841 "/>
    <s v="Gevone"/>
    <d v="1899-12-30T00:23:00"/>
    <s v="08/29/2024-105-LAS"/>
    <x v="0"/>
  </r>
  <r>
    <x v="28"/>
    <x v="19"/>
    <n v="105"/>
    <s v="LAS"/>
    <d v="1899-12-30T16:27:00"/>
    <d v="1899-12-30T19:45:00"/>
    <x v="89"/>
    <x v="7"/>
    <x v="1"/>
    <s v=":46 Ramp closure into MSP :2:32 RTG for FO window wiper/Swap from 841 "/>
    <s v="Gevone"/>
    <d v="1899-12-30T00:16:00"/>
    <s v="08/29/2024-105-LAS"/>
    <x v="0"/>
  </r>
  <r>
    <x v="28"/>
    <x v="36"/>
    <n v="1815"/>
    <s v="MKE"/>
    <d v="1899-12-30T16:20:00"/>
    <d v="1899-12-30T17:14:00"/>
    <x v="10"/>
    <x v="10"/>
    <x v="6"/>
    <s v=":20 LAE :34 Ramp Closure "/>
    <s v="Gevone"/>
    <d v="1899-12-30T00:10:00"/>
    <s v="08/29/2024-1815-MKE"/>
    <x v="1"/>
  </r>
  <r>
    <x v="28"/>
    <x v="36"/>
    <n v="1815"/>
    <s v="MKE"/>
    <d v="1899-12-30T16:20:00"/>
    <d v="1899-12-30T17:14:00"/>
    <x v="14"/>
    <x v="66"/>
    <x v="9"/>
    <s v=":20 LAE :34 Ramp Closure "/>
    <s v="Gevone"/>
    <d v="1899-12-30T00:17:00"/>
    <s v="08/29/2024-1815-MKE"/>
    <x v="0"/>
  </r>
  <r>
    <x v="28"/>
    <x v="37"/>
    <n v="1953"/>
    <s v="COS"/>
    <d v="1899-12-30T16:34:00"/>
    <d v="1899-12-30T18:57:00"/>
    <x v="102"/>
    <x v="10"/>
    <x v="6"/>
    <s v=":2:14 LAE :9 Ramp closure "/>
    <s v="Gevone"/>
    <d v="1899-12-30T01:07:00"/>
    <s v="08/29/2024-1953-COS"/>
    <x v="4"/>
  </r>
  <r>
    <x v="28"/>
    <x v="37"/>
    <n v="1953"/>
    <s v="COS"/>
    <d v="1899-12-30T16:34:00"/>
    <d v="1899-12-30T18:57:00"/>
    <x v="2"/>
    <x v="66"/>
    <x v="9"/>
    <s v=":2:14 LAE :9 Ramp closure "/>
    <s v="Gevone"/>
    <d v="1899-12-30T00:04:30"/>
    <s v="08/29/2024-1953-COS"/>
    <x v="1"/>
  </r>
  <r>
    <x v="28"/>
    <x v="30"/>
    <n v="261"/>
    <s v="ORD"/>
    <d v="1899-12-30T17:30:00"/>
    <d v="1899-12-30T19:06:00"/>
    <x v="25"/>
    <x v="10"/>
    <x v="6"/>
    <s v=":45 LAE :51 CA sick call "/>
    <s v="Gevone"/>
    <d v="1899-12-30T00:22:30"/>
    <s v="08/29/2024-261-ORD"/>
    <x v="0"/>
  </r>
  <r>
    <x v="28"/>
    <x v="30"/>
    <n v="261"/>
    <s v="ORD"/>
    <d v="1899-12-30T17:30:00"/>
    <d v="1899-12-30T19:06:00"/>
    <x v="92"/>
    <x v="20"/>
    <x v="5"/>
    <s v=":45 LAE :51 CA sick call "/>
    <s v="Gevone"/>
    <d v="1899-12-30T00:25:30"/>
    <s v="08/29/2024-261-ORD"/>
    <x v="0"/>
  </r>
  <r>
    <x v="29"/>
    <x v="24"/>
    <n v="383"/>
    <s v="RSW"/>
    <d v="1899-12-30T06:00:00"/>
    <d v="1899-12-30T06:06:00"/>
    <x v="70"/>
    <x v="1"/>
    <x v="1"/>
    <s v="Waiting on MX logbook"/>
    <s v="Cole"/>
    <d v="1899-12-30T00:06:00"/>
    <s v="08/30/2024-383-RSW"/>
    <x v="1"/>
  </r>
  <r>
    <x v="29"/>
    <x v="38"/>
    <n v="567"/>
    <s v="JFK"/>
    <d v="1899-12-30T06:54:00"/>
    <d v="1899-12-30T07:22:00"/>
    <x v="67"/>
    <x v="7"/>
    <x v="1"/>
    <s v="Swap from 846 to 837"/>
    <s v="Cole"/>
    <d v="1899-12-30T00:28:00"/>
    <s v="08/30/2024-567-JFK"/>
    <x v="1"/>
  </r>
  <r>
    <x v="29"/>
    <x v="30"/>
    <n v="233"/>
    <s v="EWR"/>
    <d v="1899-12-30T07:00:00"/>
    <d v="1899-12-30T07:10:00"/>
    <x v="12"/>
    <x v="68"/>
    <x v="7"/>
    <s v="OHBG tagged at departure time"/>
    <s v="Cole"/>
    <d v="1899-12-30T00:10:00"/>
    <s v="08/30/2024-233-EWR"/>
    <x v="1"/>
  </r>
  <r>
    <x v="29"/>
    <x v="25"/>
    <n v="195"/>
    <s v="BWI"/>
    <d v="1899-12-30T07:47:00"/>
    <d v="1899-12-30T07:59:00"/>
    <x v="20"/>
    <x v="6"/>
    <x v="4"/>
    <s v="trash cart / catering"/>
    <s v="Cole"/>
    <d v="1899-12-30T00:12:00"/>
    <s v="08/30/2024-195-BWI"/>
    <x v="1"/>
  </r>
  <r>
    <x v="29"/>
    <x v="12"/>
    <n v="1627"/>
    <s v="ATL"/>
    <d v="1899-12-30T08:07:00"/>
    <d v="1899-12-30T08:49:00"/>
    <x v="84"/>
    <x v="20"/>
    <x v="5"/>
    <s v="ca callout"/>
    <s v="Cole"/>
    <d v="1899-12-30T00:42:00"/>
    <s v="08/30/2024-1627-ATL"/>
    <x v="0"/>
  </r>
  <r>
    <x v="29"/>
    <x v="31"/>
    <n v="281"/>
    <s v="SEA"/>
    <d v="1899-12-30T08:00:00"/>
    <d v="1899-12-30T08:01:00"/>
    <x v="3"/>
    <x v="16"/>
    <x v="6"/>
    <s v="Delayed from flt 233. gate open @ 0710 A/C blocked at 0722"/>
    <s v="Cole"/>
    <d v="1899-12-30T00:01:00"/>
    <s v="08/30/2024-281-SEA"/>
    <x v="1"/>
  </r>
  <r>
    <x v="29"/>
    <x v="41"/>
    <n v="1775"/>
    <s v="PHL"/>
    <d v="1899-12-30T07:54:00"/>
    <d v="1899-12-30T08:16:00"/>
    <x v="28"/>
    <x v="5"/>
    <x v="1"/>
    <s v="Sourcing taxi crew for aircraft. Gate open @ 0703 A/C blocked at 07:37"/>
    <s v="Cole"/>
    <d v="1899-12-30T00:22:00"/>
    <s v="08/30/2024-1775-PHL"/>
    <x v="1"/>
  </r>
  <r>
    <x v="29"/>
    <x v="9"/>
    <n v="1617"/>
    <s v="FLL"/>
    <d v="1899-12-30T10:25:00"/>
    <d v="1899-12-30T10:43:00"/>
    <x v="8"/>
    <x v="1"/>
    <x v="1"/>
    <s v="MX engine run"/>
    <s v="Cole"/>
    <d v="1899-12-30T00:18:00"/>
    <s v="08/30/2024-1617-FLL"/>
    <x v="1"/>
  </r>
  <r>
    <x v="29"/>
    <x v="41"/>
    <n v="395"/>
    <s v="SFO"/>
    <d v="1899-12-30T15:14:00"/>
    <d v="1899-12-30T15:35:00"/>
    <x v="6"/>
    <x v="10"/>
    <x v="6"/>
    <s v=":14 LAE :07 JB backed up to the top 15:10 and 15:21//JB cleared 15:28//cabin secured 15:32//CA gave FA ppwk @ 15:24//FA gave ppwk to CSA 15:32//slow cabin management"/>
    <s v="Joe"/>
    <d v="1899-12-30T00:07:00"/>
    <s v="08/30/2024-395-SFO"/>
    <x v="1"/>
  </r>
  <r>
    <x v="29"/>
    <x v="41"/>
    <n v="395"/>
    <s v="SFO"/>
    <d v="1899-12-30T15:14:00"/>
    <d v="1899-12-30T15:35:00"/>
    <x v="73"/>
    <x v="21"/>
    <x v="0"/>
    <s v=":14 LAE :07 JB backed up to the top 15:10 and 15:21//JB cleared 15:28//cabin secured 15:32//CA gave FA ppwk @ 15:24//FA gave ppwk to CSA 15:32//slow cabin management"/>
    <s v="Joe"/>
    <d v="1899-12-30T00:03:30"/>
    <s v="08/30/2024-395-SFO"/>
    <x v="1"/>
  </r>
  <r>
    <x v="29"/>
    <x v="1"/>
    <n v="107"/>
    <s v="LAS"/>
    <d v="1899-12-30T15:54:00"/>
    <d v="1899-12-30T16:09:00"/>
    <x v="4"/>
    <x v="30"/>
    <x v="2"/>
    <s v="GDP in LAS"/>
    <s v="Joe"/>
    <d v="1899-12-30T00:15:00"/>
    <s v="08/30/2024-107-LAS"/>
    <x v="1"/>
  </r>
  <r>
    <x v="29"/>
    <x v="39"/>
    <n v="1937"/>
    <s v="CLE"/>
    <d v="1899-12-30T14:40:00"/>
    <d v="1899-12-30T16:14:00"/>
    <x v="74"/>
    <x v="10"/>
    <x v="6"/>
    <s v="LAE//Delayed until 16:20//search and clean"/>
    <s v="Joe"/>
    <d v="1899-12-30T01:34:00"/>
    <s v="08/30/2024-1937-CLE"/>
    <x v="6"/>
  </r>
  <r>
    <x v="29"/>
    <x v="39"/>
    <n v="777"/>
    <s v="LAS"/>
    <d v="1899-12-30T21:15:00"/>
    <d v="1899-12-30T21:32:00"/>
    <x v="21"/>
    <x v="33"/>
    <x v="7"/>
    <s v=":03 LAE / :14 last BP scanned late 98% boarded at STD. "/>
    <s v="Cole"/>
    <d v="1899-12-30T00:17:00"/>
    <s v="08/30/2024-777-LAS"/>
    <x v="1"/>
  </r>
  <r>
    <x v="30"/>
    <x v="20"/>
    <n v="303"/>
    <s v="BZN"/>
    <d v="1899-12-30T07:34:00"/>
    <d v="1899-12-30T08:54:00"/>
    <x v="39"/>
    <x v="1"/>
    <x v="1"/>
    <s v="R2G for MX//#1 engine start issue"/>
    <s v="Joe"/>
    <d v="1899-12-30T01:20:00"/>
    <s v="08/31/2024-303-BZN"/>
    <x v="3"/>
  </r>
  <r>
    <x v="30"/>
    <x v="1"/>
    <n v="367"/>
    <s v="TPA"/>
    <d v="1899-12-30T07:40:00"/>
    <d v="1899-12-30T07:57:00"/>
    <x v="21"/>
    <x v="33"/>
    <x v="7"/>
    <s v="Carrier for PETC would not zip shut//reattached JB and deplaned pax and PETC//rebooked and pax will get a new carrier"/>
    <s v="Joe"/>
    <d v="1899-12-30T00:17:00"/>
    <s v="08/31/2024-367-TPA"/>
    <x v="1"/>
  </r>
  <r>
    <x v="30"/>
    <x v="20"/>
    <n v="605"/>
    <s v="PHX"/>
    <d v="1899-12-30T14:20:00"/>
    <d v="1899-12-30T15:18:00"/>
    <x v="0"/>
    <x v="10"/>
    <x v="6"/>
    <s v=":43 LAE :15 last pax off and crew down 14:35//cleaners off 14:40//1st pax on AC 14:45//JB backed up to top 14:51//last pax on AC 15:14"/>
    <s v="Joe"/>
    <d v="1899-12-30T00:21:30"/>
    <s v="08/31/2024-605-PHX"/>
    <x v="0"/>
  </r>
  <r>
    <x v="30"/>
    <x v="20"/>
    <n v="605"/>
    <s v="PHX"/>
    <d v="1899-12-30T14:20:00"/>
    <d v="1899-12-30T15:18:00"/>
    <x v="4"/>
    <x v="21"/>
    <x v="0"/>
    <s v=":43 LAE :15 last pax off and crew down 14:35//cleaners off 14:40//1st pax on AC 14:45//JB backed up to top 14:51//last pax on AC 15:14"/>
    <s v="Joe"/>
    <d v="1899-12-30T00:07:30"/>
    <s v="08/31/2024-605-PHX"/>
    <x v="1"/>
  </r>
  <r>
    <x v="31"/>
    <x v="18"/>
    <n v="105"/>
    <s v="LAS"/>
    <d v="1899-12-30T12:00:00"/>
    <d v="1899-12-30T12:11:00"/>
    <x v="34"/>
    <x v="1"/>
    <x v="1"/>
    <s v="MX on board @ 1151/off @ 1205 /Wrapping up ppwk"/>
    <s v="Joe"/>
    <d v="1899-12-30T00:11:00"/>
    <s v="09/01/2024-105-LAS"/>
    <x v="1"/>
  </r>
  <r>
    <x v="31"/>
    <x v="37"/>
    <n v="919"/>
    <s v="RDU"/>
    <d v="1899-12-30T12:14:00"/>
    <d v="1899-12-30T14:39:00"/>
    <x v="103"/>
    <x v="20"/>
    <x v="5"/>
    <s v="2:16 Delayed until 14:30//Pilot replacement due to delay out of DEN on previous flight :09 Late fuelers"/>
    <s v="Joe"/>
    <d v="1899-12-30T01:08:00"/>
    <s v="09/01/2024-919-RDU"/>
    <x v="4"/>
  </r>
  <r>
    <x v="31"/>
    <x v="37"/>
    <n v="919"/>
    <s v="RDU"/>
    <d v="1899-12-30T12:14:00"/>
    <d v="1899-12-30T14:39:00"/>
    <x v="2"/>
    <x v="59"/>
    <x v="17"/>
    <s v="2:16 Delayed until 14:30//Pilot replacement due to delay out of DEN on previous flight :09 Late fuelers"/>
    <s v="Joe"/>
    <d v="1899-12-30T00:04:30"/>
    <s v="09/01/2024-919-RDU"/>
    <x v="1"/>
  </r>
  <r>
    <x v="31"/>
    <x v="36"/>
    <n v="427"/>
    <s v="LAX"/>
    <d v="1899-12-30T13:15:00"/>
    <d v="1899-12-30T13:20:00"/>
    <x v="44"/>
    <x v="6"/>
    <x v="4"/>
    <s v="Catering off 13:19"/>
    <s v="Joe"/>
    <d v="1899-12-30T00:05:00"/>
    <s v="09/01/2024-427-LAX"/>
    <x v="1"/>
  </r>
  <r>
    <x v="31"/>
    <x v="14"/>
    <n v="1813"/>
    <s v="VPS"/>
    <d v="1899-12-30T14:34:00"/>
    <d v="1899-12-30T14:45:00"/>
    <x v="34"/>
    <x v="10"/>
    <x v="6"/>
    <s v="LAE//clean and search"/>
    <s v="Joe"/>
    <d v="1899-12-30T00:11:00"/>
    <s v="09/01/2024-1813-VPS"/>
    <x v="1"/>
  </r>
  <r>
    <x v="31"/>
    <x v="8"/>
    <n v="277"/>
    <s v="MRY"/>
    <d v="1899-12-30T15:14:00"/>
    <d v="1899-12-30T15:55:00"/>
    <x v="83"/>
    <x v="10"/>
    <x v="6"/>
    <s v="LAE"/>
    <s v="Joe"/>
    <d v="1899-12-30T00:41:00"/>
    <s v="09/01/2024-277-MRY"/>
    <x v="0"/>
  </r>
  <r>
    <x v="31"/>
    <x v="11"/>
    <n v="503"/>
    <s v="DFW"/>
    <d v="1899-12-30T15:34:00"/>
    <d v="1899-12-30T15:50:00"/>
    <x v="54"/>
    <x v="17"/>
    <x v="3"/>
    <s v="Belt A was down and whole team was waiting to drop bags causing late upload/late CLR "/>
    <s v="Joe"/>
    <d v="1899-12-30T00:16:00"/>
    <s v="09/01/2024-503-DFW"/>
    <x v="1"/>
  </r>
  <r>
    <x v="31"/>
    <x v="32"/>
    <n v="261"/>
    <s v="ORD"/>
    <d v="1899-12-30T16:00:00"/>
    <d v="1899-12-30T16:22:00"/>
    <x v="45"/>
    <x v="10"/>
    <x v="6"/>
    <s v=":21 LAE :01 loading aisle chair took extra time"/>
    <s v="Joe"/>
    <d v="1899-12-30T00:10:30"/>
    <s v="09/01/2024-261-ORD"/>
    <x v="1"/>
  </r>
  <r>
    <x v="31"/>
    <x v="32"/>
    <n v="261"/>
    <s v="ORD"/>
    <d v="1899-12-30T16:00:00"/>
    <d v="1899-12-30T16:22:00"/>
    <x v="3"/>
    <x v="11"/>
    <x v="7"/>
    <s v=":21 LAE :01 loading aisle chair took extra time"/>
    <s v="Joe"/>
    <d v="1899-12-30T00:00:30"/>
    <s v="09/01/2024-261-ORD"/>
    <x v="1"/>
  </r>
  <r>
    <x v="31"/>
    <x v="6"/>
    <n v="607"/>
    <s v="PHX"/>
    <d v="1899-12-30T16:07:00"/>
    <d v="1899-12-30T16:12:00"/>
    <x v="44"/>
    <x v="22"/>
    <x v="3"/>
    <s v="Loading EWCHR"/>
    <s v="Joe"/>
    <d v="1899-12-30T00:05:00"/>
    <s v="09/01/2024-607-PHX"/>
    <x v="1"/>
  </r>
  <r>
    <x v="31"/>
    <x v="2"/>
    <n v="107"/>
    <s v="LAS"/>
    <d v="1899-12-30T16:20:00"/>
    <d v="1899-12-30T16:29:00"/>
    <x v="15"/>
    <x v="10"/>
    <x v="6"/>
    <s v=":04 LAE :05 JB backed up due to loading aisle chair"/>
    <s v="Joe"/>
    <d v="1899-12-30T00:02:00"/>
    <s v="09/01/2024-107-LAS"/>
    <x v="1"/>
  </r>
  <r>
    <x v="31"/>
    <x v="2"/>
    <n v="107"/>
    <s v="LAS"/>
    <d v="1899-12-30T16:20:00"/>
    <d v="1899-12-30T16:29:00"/>
    <x v="44"/>
    <x v="11"/>
    <x v="7"/>
    <s v=":04 LAE :05 JB backed up due to loading aisle chair"/>
    <s v="Joe"/>
    <d v="1899-12-30T00:02:30"/>
    <s v="09/01/2024-107-LAS"/>
    <x v="1"/>
  </r>
  <r>
    <x v="31"/>
    <x v="21"/>
    <n v="1701"/>
    <s v="SLC"/>
    <d v="1899-12-30T16:14:00"/>
    <d v="1899-12-30T16:49:00"/>
    <x v="27"/>
    <x v="20"/>
    <x v="5"/>
    <s v="Pilot replacement, due to 650 DEN-MSP"/>
    <s v="Joe"/>
    <d v="1899-12-30T00:35:00"/>
    <s v="09/01/2024-1701-SLC"/>
    <x v="0"/>
  </r>
  <r>
    <x v="31"/>
    <x v="1"/>
    <n v="429"/>
    <s v="LAX"/>
    <d v="1899-12-30T20:59:00"/>
    <d v="1899-12-30T21:16:00"/>
    <x v="21"/>
    <x v="23"/>
    <x v="10"/>
    <s v="SOC approved hold for 1908/DTW connect"/>
    <s v="Joe"/>
    <d v="1899-12-30T00:17:00"/>
    <s v="09/01/2024-429-LAX"/>
    <x v="1"/>
  </r>
  <r>
    <x v="31"/>
    <x v="13"/>
    <n v="397"/>
    <s v="SFO"/>
    <d v="1899-12-30T20:50:00"/>
    <d v="1899-12-30T21:18:00"/>
    <x v="67"/>
    <x v="23"/>
    <x v="10"/>
    <s v="SOC approved hold for 1908/DTW connects"/>
    <s v="Joe"/>
    <d v="1899-12-30T00:28:00"/>
    <s v="09/01/2024-397-SFO"/>
    <x v="1"/>
  </r>
  <r>
    <x v="32"/>
    <x v="39"/>
    <n v="193"/>
    <s v="BWI"/>
    <d v="1899-12-30T07:34:00"/>
    <d v="1899-12-30T07:44:00"/>
    <x v="12"/>
    <x v="33"/>
    <x v="7"/>
    <s v="OSM did not divide PNR/3 PAX on board/Verifying PAX count"/>
    <s v="Gevone"/>
    <d v="1899-12-30T00:10:00"/>
    <s v="09/02/2024-193-BWI"/>
    <x v="1"/>
  </r>
  <r>
    <x v="32"/>
    <x v="40"/>
    <n v="1053"/>
    <s v="PIT"/>
    <d v="1899-12-30T08:14:00"/>
    <d v="1899-12-30T08:17:00"/>
    <x v="22"/>
    <x v="8"/>
    <x v="5"/>
    <s v="CA conducting manual count @ STD"/>
    <s v="Gevone"/>
    <d v="1899-12-30T00:03:00"/>
    <s v="09/02/2024-1053-PIT"/>
    <x v="1"/>
  </r>
  <r>
    <x v="32"/>
    <x v="9"/>
    <n v="909"/>
    <s v="ILM"/>
    <d v="1899-12-30T09:00:00"/>
    <d v="1899-12-30T09:03:00"/>
    <x v="22"/>
    <x v="17"/>
    <x v="3"/>
    <s v="New lead called in numbers/Provided CLR late to CA "/>
    <s v="Gevone"/>
    <d v="1899-12-30T00:03:00"/>
    <s v="09/02/2024-909-ILM"/>
    <x v="1"/>
  </r>
  <r>
    <x v="32"/>
    <x v="30"/>
    <n v="1057"/>
    <s v="BUF"/>
    <d v="1899-12-30T09:47:00"/>
    <d v="1899-12-30T11:03:00"/>
    <x v="72"/>
    <x v="7"/>
    <x v="1"/>
    <s v="Hydraulic leak on 824/Swapped back to 847/Aircraft rotation"/>
    <s v="Gevone"/>
    <d v="1899-12-30T01:16:00"/>
    <s v="09/02/2024-1057-BUF"/>
    <x v="3"/>
  </r>
  <r>
    <x v="32"/>
    <x v="40"/>
    <n v="345"/>
    <s v="MCO"/>
    <d v="1899-12-30T13:00:00"/>
    <d v="1899-12-30T13:57:00"/>
    <x v="91"/>
    <x v="1"/>
    <x v="1"/>
    <s v="Missing fastner eng exhaust"/>
    <s v="Joe"/>
    <d v="1899-12-30T00:57:00"/>
    <s v="09/02/2024-345-MCO"/>
    <x v="0"/>
  </r>
  <r>
    <x v="32"/>
    <x v="22"/>
    <n v="387"/>
    <s v="RSW"/>
    <d v="1899-12-30T14:34:00"/>
    <d v="1899-12-30T14:37:00"/>
    <x v="22"/>
    <x v="22"/>
    <x v="3"/>
    <s v="strapping down EWCHR"/>
    <s v="Joe"/>
    <d v="1899-12-30T00:03:00"/>
    <s v="09/02/2024-387-RSW"/>
    <x v="1"/>
  </r>
  <r>
    <x v="32"/>
    <x v="2"/>
    <n v="285"/>
    <s v="SEA"/>
    <d v="1899-12-30T15:20:00"/>
    <d v="1899-12-30T15:24:00"/>
    <x v="15"/>
    <x v="21"/>
    <x v="0"/>
    <s v="Last BP scanned 15:15//ppwk to CA 15:17//last pax onboard 15:19//cabin secured 15:24"/>
    <s v="Joe"/>
    <d v="1899-12-30T00:04:00"/>
    <s v="09/02/2024-285-SEA"/>
    <x v="1"/>
  </r>
  <r>
    <x v="32"/>
    <x v="25"/>
    <n v="499"/>
    <s v="IND"/>
    <d v="1899-12-30T15:27:00"/>
    <d v="1899-12-30T16:07:00"/>
    <x v="5"/>
    <x v="21"/>
    <x v="0"/>
    <s v=":31 LAE :09 Last pax off 15:33//crew down and boarding started 15:34//cleaners off 15:38//FA's done with safety checks and pax onboard 15:46"/>
    <s v="Joe"/>
    <d v="1899-12-30T00:40:00"/>
    <s v="09/02/2024-499-IND"/>
    <x v="0"/>
  </r>
  <r>
    <x v="32"/>
    <x v="7"/>
    <n v="1879"/>
    <s v="RAP"/>
    <d v="1899-12-30T15:47:00"/>
    <d v="1899-12-30T16:22:00"/>
    <x v="95"/>
    <x v="10"/>
    <x v="6"/>
    <s v=":29 LAE :06 Pax refused to pay for checked bag at ticket counter//came to the gate and paid for the bag @ 16:10//last minute gate check caused late 2nd CLR "/>
    <s v="Joe"/>
    <d v="1899-12-30T00:14:30"/>
    <s v="09/02/2024-1879-RAP"/>
    <x v="1"/>
  </r>
  <r>
    <x v="32"/>
    <x v="7"/>
    <n v="1879"/>
    <s v="RAP"/>
    <d v="1899-12-30T15:47:00"/>
    <d v="1899-12-30T16:22:00"/>
    <x v="70"/>
    <x v="13"/>
    <x v="8"/>
    <s v=":29 LAE :06 Pax refused to pay for checked bag at ticket counter//came to the gate and paid for the bag @ 16:10//last minute gate check caused late 2nd CLR "/>
    <s v="Joe"/>
    <d v="1899-12-30T00:03:00"/>
    <s v="09/02/2024-1879-RAP"/>
    <x v="1"/>
  </r>
  <r>
    <x v="32"/>
    <x v="30"/>
    <n v="1491"/>
    <s v="CMH"/>
    <d v="1899-12-30T16:00:00"/>
    <d v="1899-12-30T16:32:00"/>
    <x v="90"/>
    <x v="10"/>
    <x v="6"/>
    <s v=":27 LAE :05 2 pax given the same boarding pass @ ticket counter//pax boarded and ID'ed issue on AC due to seat dupes//checked in correct pax and boarded"/>
    <s v="Joe"/>
    <d v="1899-12-30T00:13:30"/>
    <s v="09/02/2024-1491-CMH"/>
    <x v="1"/>
  </r>
  <r>
    <x v="32"/>
    <x v="30"/>
    <n v="1491"/>
    <s v="CMH"/>
    <d v="1899-12-30T16:00:00"/>
    <d v="1899-12-30T16:32:00"/>
    <x v="44"/>
    <x v="69"/>
    <x v="7"/>
    <s v=":27 LAE :05 2 pax given the same boarding pass @ ticket counter//pax boarded and ID'ed issue on AC due to seat dupes//checked in correct pax and boarded"/>
    <s v="Joe"/>
    <d v="1899-12-30T00:02:30"/>
    <s v="09/02/2024-1491-CMH"/>
    <x v="1"/>
  </r>
  <r>
    <x v="32"/>
    <x v="17"/>
    <n v="1815"/>
    <s v="MKE"/>
    <d v="1899-12-30T16:34:00"/>
    <d v="1899-12-30T16:45:00"/>
    <x v="34"/>
    <x v="10"/>
    <x v="6"/>
    <s v="LAE"/>
    <s v="Joe"/>
    <d v="1899-12-30T00:11:00"/>
    <s v="09/02/2024-1815-MKE"/>
    <x v="1"/>
  </r>
  <r>
    <x v="32"/>
    <x v="9"/>
    <n v="389"/>
    <s v="RSW"/>
    <d v="1899-12-30T16:45:00"/>
    <d v="1899-12-30T17:01:00"/>
    <x v="9"/>
    <x v="10"/>
    <x v="6"/>
    <s v=":08 LAE :05 slow boarding :02 Waiting for JB guide 16:55-16:57 :01 JB pulled 16:57 brake released 17:01"/>
    <s v="Joe"/>
    <d v="1899-12-30T00:02:00"/>
    <s v="09/02/2024-389-RSW"/>
    <x v="1"/>
  </r>
  <r>
    <x v="32"/>
    <x v="9"/>
    <n v="389"/>
    <s v="RSW"/>
    <d v="1899-12-30T16:45:00"/>
    <d v="1899-12-30T17:01:00"/>
    <x v="44"/>
    <x v="51"/>
    <x v="7"/>
    <s v=":08 LAE :05 slow boarding :02 Waiting for JB guide 16:55-16:57 :01 JB pulled 16:57 brake released 17:01"/>
    <s v="Joe"/>
    <d v="1899-12-30T00:01:15"/>
    <s v="09/02/2024-389-RSW"/>
    <x v="1"/>
  </r>
  <r>
    <x v="32"/>
    <x v="9"/>
    <n v="389"/>
    <s v="RSW"/>
    <d v="1899-12-30T16:45:00"/>
    <d v="1899-12-30T17:01:00"/>
    <x v="57"/>
    <x v="15"/>
    <x v="3"/>
    <s v=":08 LAE :05 slow boarding :02 Waiting for JB guide 16:55-16:57 :01 JB pulled 16:57 brake released 17:01"/>
    <s v="Joe"/>
    <d v="1899-12-30T00:00:30"/>
    <s v="09/02/2024-389-RSW"/>
    <x v="1"/>
  </r>
  <r>
    <x v="32"/>
    <x v="9"/>
    <n v="389"/>
    <s v="RSW"/>
    <d v="1899-12-30T16:45:00"/>
    <d v="1899-12-30T17:01:00"/>
    <x v="3"/>
    <x v="8"/>
    <x v="5"/>
    <s v=":08 LAE :05 slow boarding :02 Waiting for JB guide 16:55-16:57 :01 JB pulled 16:57 brake released 17:01"/>
    <s v="Joe"/>
    <d v="1899-12-30T00:00:15"/>
    <s v="09/02/2024-389-RSW"/>
    <x v="1"/>
  </r>
  <r>
    <x v="32"/>
    <x v="38"/>
    <n v="558"/>
    <s v="EAU"/>
    <d v="1899-12-30T16:55:00"/>
    <d v="1899-12-30T17:26:00"/>
    <x v="38"/>
    <x v="1"/>
    <x v="1"/>
    <s v="mx holding boarding- master caution light"/>
    <s v="Joe"/>
    <d v="1899-12-30T00:31:00"/>
    <s v="09/02/2024-558-EAU"/>
    <x v="0"/>
  </r>
  <r>
    <x v="32"/>
    <x v="13"/>
    <n v="659"/>
    <s v="DEN"/>
    <d v="1899-12-30T17:20:00"/>
    <d v="1899-12-30T17:30:00"/>
    <x v="12"/>
    <x v="45"/>
    <x v="3"/>
    <s v="Late lav service//had to get fuel for lav truck"/>
    <s v="Joe"/>
    <d v="1899-12-30T00:10:00"/>
    <s v="09/02/2024-659-DEN"/>
    <x v="1"/>
  </r>
  <r>
    <x v="33"/>
    <x v="38"/>
    <n v="251"/>
    <s v="BOS"/>
    <d v="1899-12-30T06:40:00"/>
    <d v="1899-12-30T06:43:00"/>
    <x v="22"/>
    <x v="8"/>
    <x v="5"/>
    <s v="PPW given at 0631 Last pax on 0634. PPW back 0637. Door closed 0639. JB pulled 0639. "/>
    <s v="Cole"/>
    <d v="1899-12-30T00:03:00"/>
    <s v="09/03/2024-251-BOS"/>
    <x v="1"/>
  </r>
  <r>
    <x v="34"/>
    <x v="20"/>
    <n v="343"/>
    <s v="MCO"/>
    <d v="1899-12-30T07:27:00"/>
    <d v="1899-12-30T07:29:00"/>
    <x v="57"/>
    <x v="22"/>
    <x v="3"/>
    <s v="Loading and strapping down EWCHR/CLR provided to CA at STD"/>
    <s v="Gevone"/>
    <d v="1899-12-30T00:02:00"/>
    <s v="09/04/2024-343-MCO"/>
    <x v="1"/>
  </r>
  <r>
    <x v="35"/>
    <x v="41"/>
    <n v="1651"/>
    <s v="DFW"/>
    <d v="1899-12-30T08:27:00"/>
    <d v="1899-12-30T08:32:00"/>
    <x v="44"/>
    <x v="1"/>
    <x v="1"/>
    <s v="MX onboard 0804-0820, back onboard at STD"/>
    <s v="Cole"/>
    <d v="1899-12-30T00:05:00"/>
    <s v="09/05/2024-1651-DFW"/>
    <x v="1"/>
  </r>
  <r>
    <x v="35"/>
    <x v="7"/>
    <n v="407"/>
    <s v="SAN"/>
    <d v="1899-12-30T14:47:00"/>
    <d v="1899-12-30T14:48:00"/>
    <x v="3"/>
    <x v="52"/>
    <x v="2"/>
    <s v="Inop scanner/Manually boarding/INC0217060"/>
    <s v="Gevone"/>
    <d v="1899-12-30T00:01:00"/>
    <s v="09/05/2024-407-SAN"/>
    <x v="1"/>
  </r>
  <r>
    <x v="35"/>
    <x v="40"/>
    <n v="1273"/>
    <s v="RNO"/>
    <d v="1899-12-30T15:40:00"/>
    <d v="1899-12-30T16:24:00"/>
    <x v="30"/>
    <x v="10"/>
    <x v="6"/>
    <s v=":39 LAE :5 Deplaning 8 ADA pax cause slow boarding/Crew off @1557"/>
    <s v="Gevone"/>
    <d v="1899-12-30T00:19:30"/>
    <s v="09/05/2024-1273-RNO"/>
    <x v="0"/>
  </r>
  <r>
    <x v="35"/>
    <x v="40"/>
    <n v="1273"/>
    <s v="RNO"/>
    <d v="1899-12-30T15:40:00"/>
    <d v="1899-12-30T16:24:00"/>
    <x v="44"/>
    <x v="11"/>
    <x v="7"/>
    <s v=":39 LAE :5 Deplaning 8 ADA pax cause slow boarding/Crew off @1557"/>
    <s v="Gevone"/>
    <d v="1899-12-30T00:02:30"/>
    <s v="09/05/2024-1273-RNO"/>
    <x v="1"/>
  </r>
  <r>
    <x v="35"/>
    <x v="42"/>
    <n v="1805"/>
    <s v="MSY"/>
    <d v="1899-12-30T14:20:00"/>
    <d v="1899-12-30T17:33:00"/>
    <x v="71"/>
    <x v="1"/>
    <x v="1"/>
    <s v="Air return/Swap from 827 for FO window"/>
    <s v="Gevone"/>
    <d v="1899-12-30T03:13:00"/>
    <s v="09/05/2024-1805-MSY"/>
    <x v="7"/>
  </r>
  <r>
    <x v="36"/>
    <x v="18"/>
    <n v="1985"/>
    <s v="PHL"/>
    <d v="1899-12-30T06:14:00"/>
    <d v="1899-12-30T07:07:00"/>
    <x v="69"/>
    <x v="1"/>
    <x v="1"/>
    <s v="Electrical light RTG"/>
    <s v="Cole"/>
    <d v="1899-12-30T00:53:00"/>
    <s v="09/06/2024-1985-PHL"/>
    <x v="0"/>
  </r>
  <r>
    <x v="36"/>
    <x v="36"/>
    <n v="1671"/>
    <s v="MCI"/>
    <d v="1899-12-30T07:34:00"/>
    <d v="1899-12-30T07:37:00"/>
    <x v="22"/>
    <x v="1"/>
    <x v="1"/>
    <s v="Waiting on logbook to be brought to A/C"/>
    <s v="Cole"/>
    <d v="1899-12-30T00:03:00"/>
    <s v="09/06/2024-1671-MCI"/>
    <x v="1"/>
  </r>
  <r>
    <x v="36"/>
    <x v="4"/>
    <n v="501"/>
    <s v="DFW"/>
    <d v="1899-12-30T08:27:00"/>
    <d v="1899-12-30T08:28:00"/>
    <x v="3"/>
    <x v="5"/>
    <x v="1"/>
    <s v="Gate open @ 07:23 blocked @ 07:54"/>
    <s v="Cole"/>
    <d v="1899-12-30T00:01:00"/>
    <s v="09/06/2024-501-DFW"/>
    <x v="1"/>
  </r>
  <r>
    <x v="37"/>
    <x v="16"/>
    <n v="423"/>
    <s v="LAX"/>
    <d v="1899-12-30T10:00:00"/>
    <d v="1899-12-30T10:09:00"/>
    <x v="2"/>
    <x v="8"/>
    <x v="5"/>
    <s v="Pilots discovered MEL 8 min prior to departure which required empty catering carts be loaded."/>
    <s v="Cole"/>
    <d v="1899-12-30T00:09:00"/>
    <s v="09/07/2024-423-LAX"/>
    <x v="1"/>
  </r>
  <r>
    <x v="38"/>
    <x v="39"/>
    <n v="233"/>
    <s v="EWR"/>
    <d v="1899-12-30T07:00:00"/>
    <d v="1899-12-30T07:01:00"/>
    <x v="3"/>
    <x v="21"/>
    <x v="0"/>
    <s v="FA having trouble closing L1 door @0657/MX off @0659"/>
    <s v="Gevone"/>
    <d v="1899-12-30T00:01:00"/>
    <s v="09/08/2024-233-EWR"/>
    <x v="1"/>
  </r>
  <r>
    <x v="38"/>
    <x v="27"/>
    <n v="423"/>
    <s v="LAX"/>
    <d v="1899-12-30T08:40:00"/>
    <d v="1899-12-30T09:03:00"/>
    <x v="7"/>
    <x v="1"/>
    <x v="1"/>
    <s v="MX write up/Called off @0903"/>
    <s v="Gevone"/>
    <d v="1899-12-30T00:23:00"/>
    <s v="09/08/2024-423-LAX"/>
    <x v="1"/>
  </r>
  <r>
    <x v="38"/>
    <x v="37"/>
    <n v="387"/>
    <s v="RSW"/>
    <d v="1899-12-30T13:27:00"/>
    <d v="1899-12-30T13:42:00"/>
    <x v="15"/>
    <x v="10"/>
    <x v="6"/>
    <s v=":04 LAE :11 9 WCHR's causing slow boarding and JB back up"/>
    <s v="Joe"/>
    <d v="1899-12-30T00:02:00"/>
    <s v="09/08/2024-387-RSW"/>
    <x v="1"/>
  </r>
  <r>
    <x v="38"/>
    <x v="37"/>
    <n v="387"/>
    <s v="RSW"/>
    <d v="1899-12-30T13:27:00"/>
    <d v="1899-12-30T13:42:00"/>
    <x v="34"/>
    <x v="11"/>
    <x v="7"/>
    <s v=":04 LAE :11 9 WCHR's causing slow boarding and JB back up"/>
    <s v="Joe"/>
    <d v="1899-12-30T00:05:30"/>
    <s v="09/08/2024-387-RSW"/>
    <x v="1"/>
  </r>
  <r>
    <x v="38"/>
    <x v="21"/>
    <n v="277"/>
    <s v="MRY"/>
    <d v="1899-12-30T14:40:00"/>
    <d v="1899-12-30T15:02:00"/>
    <x v="28"/>
    <x v="7"/>
    <x v="1"/>
    <s v="847 AOS"/>
    <s v="Joe"/>
    <d v="1899-12-30T00:22:00"/>
    <s v="09/08/2024-277-MRY"/>
    <x v="1"/>
  </r>
  <r>
    <x v="38"/>
    <x v="31"/>
    <n v="1273"/>
    <s v="RNO"/>
    <d v="1899-12-30T15:27:00"/>
    <d v="1899-12-30T15:55:00"/>
    <x v="67"/>
    <x v="1"/>
    <x v="1"/>
    <s v="MX held boarding 15:01 - 15:43"/>
    <s v="Joe"/>
    <d v="1899-12-30T00:28:00"/>
    <s v="09/08/2024-1273-RNO"/>
    <x v="1"/>
  </r>
  <r>
    <x v="38"/>
    <x v="24"/>
    <n v="607"/>
    <s v="PHX"/>
    <d v="1899-12-30T15:34:00"/>
    <d v="1899-12-30T15:35:00"/>
    <x v="3"/>
    <x v="59"/>
    <x v="17"/>
    <s v="Fuelers off 15:34"/>
    <s v="Joe"/>
    <d v="1899-12-30T00:01:00"/>
    <s v="09/08/2024-607-PHX"/>
    <x v="1"/>
  </r>
  <r>
    <x v="38"/>
    <x v="20"/>
    <n v="659"/>
    <s v="DEN"/>
    <d v="1899-12-30T15:40:00"/>
    <d v="1899-12-30T16:48:00"/>
    <x v="104"/>
    <x v="10"/>
    <x v="6"/>
    <s v="LAE"/>
    <s v="Joe"/>
    <d v="1899-12-30T01:08:00"/>
    <s v="09/08/2024-659-DEN"/>
    <x v="3"/>
  </r>
  <r>
    <x v="38"/>
    <x v="14"/>
    <n v="261"/>
    <s v="ORD"/>
    <d v="1899-12-30T15:54:00"/>
    <d v="1899-12-30T16:19:00"/>
    <x v="21"/>
    <x v="10"/>
    <x v="6"/>
    <s v=":17 LAE :08 Lav service 16:13-16:18//new person on lav and had issues hooking up hose on prev flight causing late arrival//no MX required"/>
    <s v="Joe"/>
    <d v="1899-12-30T00:08:30"/>
    <s v="09/08/2024-261-ORD"/>
    <x v="1"/>
  </r>
  <r>
    <x v="38"/>
    <x v="14"/>
    <n v="261"/>
    <s v="ORD"/>
    <d v="1899-12-30T15:54:00"/>
    <d v="1899-12-30T16:19:00"/>
    <x v="9"/>
    <x v="45"/>
    <x v="3"/>
    <s v=":17 LAE :08 Lav service 16:13-16:18//new person on lav and had issues hooking up hose on prev flight causing late arrival//no MX required"/>
    <s v="Joe"/>
    <d v="1899-12-30T00:04:00"/>
    <s v="09/08/2024-261-ORD"/>
    <x v="1"/>
  </r>
  <r>
    <x v="39"/>
    <x v="24"/>
    <n v="251"/>
    <s v="BOS"/>
    <d v="1899-12-30T07:07:00"/>
    <d v="1899-12-30T07:42:00"/>
    <x v="27"/>
    <x v="7"/>
    <x v="1"/>
    <s v="Left gear down lock issue/Swap to 822"/>
    <s v="Gevone"/>
    <d v="1899-12-30T00:35:00"/>
    <s v="09/09/2024-251-BOS"/>
    <x v="0"/>
  </r>
  <r>
    <x v="39"/>
    <x v="39"/>
    <n v="395"/>
    <s v="SFO"/>
    <d v="1899-12-30T14:47:00"/>
    <d v="1899-12-30T14:57:00"/>
    <x v="2"/>
    <x v="10"/>
    <x v="6"/>
    <s v=":09 LAE :01 pax in emergency exit said she couldn't understand FA during briefing//CSA asked pax if they are able and willing and pax said yes//pax remained in exit row"/>
    <s v="Joe"/>
    <d v="1899-12-30T00:04:30"/>
    <s v="09/09/2024-395-SFO"/>
    <x v="1"/>
  </r>
  <r>
    <x v="39"/>
    <x v="39"/>
    <n v="395"/>
    <s v="SFO"/>
    <d v="1899-12-30T14:47:00"/>
    <d v="1899-12-30T14:57:00"/>
    <x v="3"/>
    <x v="44"/>
    <x v="8"/>
    <s v=":09 LAE :01 pax in emergency exit said she couldn't understand FA during briefing//CSA asked pax if they are able and willing and pax said yes//pax remained in exit row"/>
    <s v="Joe"/>
    <d v="1899-12-30T00:00:30"/>
    <s v="09/09/2024-395-SFO"/>
    <x v="1"/>
  </r>
  <r>
    <x v="39"/>
    <x v="24"/>
    <n v="283"/>
    <s v="SEA"/>
    <d v="1899-12-30T14:54:00"/>
    <d v="1899-12-30T15:14:00"/>
    <x v="44"/>
    <x v="10"/>
    <x v="6"/>
    <s v=":05 LAE :08 JB cleared 15:05//cabin secured 15:13 :07 7 WCHR"/>
    <s v="Joe"/>
    <d v="1899-12-30T00:01:40"/>
    <s v="09/09/2024-283-SEA"/>
    <x v="1"/>
  </r>
  <r>
    <x v="39"/>
    <x v="24"/>
    <n v="283"/>
    <s v="SEA"/>
    <d v="1899-12-30T14:54:00"/>
    <d v="1899-12-30T15:14:00"/>
    <x v="9"/>
    <x v="21"/>
    <x v="0"/>
    <s v=":05 LAE :08 JB cleared 15:05//cabin secured 15:13 :07 7 WCHR"/>
    <s v="Joe"/>
    <d v="1899-12-30T00:02:40"/>
    <s v="09/09/2024-283-SEA"/>
    <x v="1"/>
  </r>
  <r>
    <x v="39"/>
    <x v="24"/>
    <n v="283"/>
    <s v="SEA"/>
    <d v="1899-12-30T14:54:00"/>
    <d v="1899-12-30T15:14:00"/>
    <x v="73"/>
    <x v="11"/>
    <x v="7"/>
    <s v=":05 LAE :08 JB cleared 15:05//cabin secured 15:13 :07 7 WCHR"/>
    <s v="Joe"/>
    <d v="1899-12-30T00:02:20"/>
    <s v="09/09/2024-283-SEA"/>
    <x v="1"/>
  </r>
  <r>
    <x v="39"/>
    <x v="31"/>
    <n v="425"/>
    <s v="LAX"/>
    <d v="1899-12-30T14:40:00"/>
    <d v="1899-12-30T14:41:00"/>
    <x v="3"/>
    <x v="33"/>
    <x v="7"/>
    <s v="Boarding until 6 min to departure//issue with charging for OHBG"/>
    <s v="Joe"/>
    <d v="1899-12-30T00:01:00"/>
    <s v="09/09/2024-425-LAX"/>
    <x v="1"/>
  </r>
  <r>
    <x v="39"/>
    <x v="14"/>
    <n v="295"/>
    <s v="PDX"/>
    <d v="1899-12-30T15:14:00"/>
    <d v="1899-12-30T15:44:00"/>
    <x v="54"/>
    <x v="10"/>
    <x v="6"/>
    <s v=":16 LAE :09 crew down 15:04//safety checks complete 15:18 :05 Inbound aisle chair (person of size)//required 5 people to transfer"/>
    <s v="Joe"/>
    <d v="1899-12-30T00:05:20"/>
    <s v="09/09/2024-295-PDX"/>
    <x v="1"/>
  </r>
  <r>
    <x v="39"/>
    <x v="14"/>
    <n v="295"/>
    <s v="PDX"/>
    <d v="1899-12-30T15:14:00"/>
    <d v="1899-12-30T15:44:00"/>
    <x v="2"/>
    <x v="21"/>
    <x v="0"/>
    <s v=":16 LAE :09 crew down 15:04//safety checks complete 15:18 :05 Inbound aisle chair (person of size)//required 5 people to transfer"/>
    <s v="Joe"/>
    <d v="1899-12-30T00:03:00"/>
    <s v="09/09/2024-295-PDX"/>
    <x v="1"/>
  </r>
  <r>
    <x v="39"/>
    <x v="14"/>
    <n v="295"/>
    <s v="PDX"/>
    <d v="1899-12-30T15:14:00"/>
    <d v="1899-12-30T15:44:00"/>
    <x v="44"/>
    <x v="44"/>
    <x v="8"/>
    <s v=":16 LAE :09 crew down 15:04//safety checks complete 15:18 :05 Inbound aisle chair (person of size)//required 5 people to transfer"/>
    <s v="Joe"/>
    <d v="1899-12-30T00:01:40"/>
    <s v="09/09/2024-295-PDX"/>
    <x v="1"/>
  </r>
  <r>
    <x v="39"/>
    <x v="15"/>
    <n v="558"/>
    <s v="EAU"/>
    <d v="1899-12-30T16:20:00"/>
    <d v="1899-12-30T16:42:00"/>
    <x v="28"/>
    <x v="1"/>
    <x v="1"/>
    <s v="MX onboard"/>
    <s v="Joe"/>
    <d v="1899-12-30T00:22:00"/>
    <s v="09/09/2024-558-EAU"/>
    <x v="1"/>
  </r>
  <r>
    <x v="40"/>
    <x v="37"/>
    <n v="1965"/>
    <s v="CLT"/>
    <d v="1899-12-30T06:34:00"/>
    <d v="1899-12-30T06:47:00"/>
    <x v="29"/>
    <x v="8"/>
    <x v="5"/>
    <s v="FO showed up without medical paperwork/Off aircraft @0623/Back on @0645"/>
    <s v="Gevone"/>
    <d v="1899-12-30T00:13:00"/>
    <s v="09/11/2024-1965-CLT"/>
    <x v="1"/>
  </r>
  <r>
    <x v="41"/>
    <x v="4"/>
    <n v="1905"/>
    <s v="DTW"/>
    <d v="1899-12-30T06:20:00"/>
    <d v="1899-12-30T07:25:00"/>
    <x v="105"/>
    <x v="1"/>
    <x v="1"/>
    <s v="ELECTRIC LIGHT RTG"/>
    <s v="Amanda"/>
    <d v="1899-12-30T01:05:00"/>
    <s v="09/12/2024-1905-DTW"/>
    <x v="3"/>
  </r>
  <r>
    <x v="41"/>
    <x v="42"/>
    <n v="281"/>
    <s v="SEA"/>
    <d v="1899-12-30T07:20:00"/>
    <d v="1899-12-30T07:22:00"/>
    <x v="57"/>
    <x v="70"/>
    <x v="3"/>
    <s v="HEADSET FAILURE"/>
    <s v="Amanda"/>
    <d v="1899-12-30T00:02:00"/>
    <s v="09/12/2024-281-SEA"/>
    <x v="1"/>
  </r>
  <r>
    <x v="41"/>
    <x v="8"/>
    <n v="1819"/>
    <s v="PWM"/>
    <d v="1899-12-30T07:47:00"/>
    <d v="1899-12-30T15:23:00"/>
    <x v="106"/>
    <x v="52"/>
    <x v="2"/>
    <s v="RUNWAY CLOSURE (Rerouted to MHT afternoon)"/>
    <s v="Amanda"/>
    <d v="1899-12-30T07:43:00"/>
    <s v="09/12/2024-1819-PWM"/>
    <x v="10"/>
  </r>
  <r>
    <x v="41"/>
    <x v="37"/>
    <n v="1901"/>
    <s v="GPT"/>
    <d v="1899-12-30T14:20:00"/>
    <d v="1899-12-30T14:37:00"/>
    <x v="21"/>
    <x v="15"/>
    <x v="3"/>
    <s v="Locating comat/OSM dropped off comat @1431"/>
    <s v="Gevone"/>
    <d v="1899-12-30T00:17:00"/>
    <s v="09/12/2024-1901-GPT"/>
    <x v="1"/>
  </r>
  <r>
    <x v="41"/>
    <x v="24"/>
    <n v="1925"/>
    <s v="TVC"/>
    <d v="1899-12-30T16:20:00"/>
    <d v="1899-12-30T16:49:00"/>
    <x v="95"/>
    <x v="7"/>
    <x v="1"/>
    <s v="L1 door damage on 835"/>
    <s v="Gevone"/>
    <d v="1899-12-30T00:29:00"/>
    <s v="09/12/2024-1925-TVC"/>
    <x v="1"/>
  </r>
  <r>
    <x v="41"/>
    <x v="20"/>
    <n v="421"/>
    <s v="LAX"/>
    <d v="1899-12-30T15:27:00"/>
    <d v="1899-12-30T16:26:00"/>
    <x v="107"/>
    <x v="20"/>
    <x v="5"/>
    <s v="Crew sick call"/>
    <s v="Gevone"/>
    <d v="1899-12-30T00:59:00"/>
    <s v="09/12/2024-421-LAX"/>
    <x v="0"/>
  </r>
  <r>
    <x v="41"/>
    <x v="42"/>
    <n v="657"/>
    <s v="DEN"/>
    <d v="1899-12-30T16:40:00"/>
    <d v="1899-12-30T16:48:00"/>
    <x v="9"/>
    <x v="17"/>
    <x v="3"/>
    <s v="CLR provided late to CA/Cargo door closed @1644/Pushback driver"/>
    <s v="Gevone"/>
    <d v="1899-12-30T00:08:00"/>
    <s v="09/12/2024-657-DEN"/>
    <x v="1"/>
  </r>
  <r>
    <x v="42"/>
    <x v="15"/>
    <n v="567"/>
    <s v="JFK"/>
    <d v="1899-12-30T06:40:00"/>
    <d v="1899-12-30T06:41:00"/>
    <x v="3"/>
    <x v="44"/>
    <x v="8"/>
    <s v="PAX Accommodation. 20+ P2 PAX given seat assignments. "/>
    <s v="Amanda"/>
    <d v="1899-12-30T00:01:00"/>
    <s v="09/13/2024-567-JFK"/>
    <x v="1"/>
  </r>
  <r>
    <x v="42"/>
    <x v="7"/>
    <n v="1605"/>
    <s v="MHT"/>
    <d v="1899-12-30T08:34:00"/>
    <d v="1899-12-30T09:16:00"/>
    <x v="84"/>
    <x v="1"/>
    <x v="1"/>
    <s v="RTG- Electric Light"/>
    <s v="Amanda"/>
    <d v="1899-12-30T00:42:00"/>
    <s v="09/13/2024-1605-MHT"/>
    <x v="0"/>
  </r>
  <r>
    <x v="42"/>
    <x v="27"/>
    <n v="1911"/>
    <s v="SEA"/>
    <d v="1899-12-30T08:40:00"/>
    <d v="1899-12-30T09:25:00"/>
    <x v="25"/>
    <x v="71"/>
    <x v="15"/>
    <s v="TSA inspecting aircraft security sheet, request to re-search aircraft due to broken seals found. "/>
    <s v="Amanda"/>
    <d v="1899-12-30T00:45:00"/>
    <s v="09/13/2024-1911-SEA"/>
    <x v="0"/>
  </r>
  <r>
    <x v="42"/>
    <x v="5"/>
    <n v="1935"/>
    <s v="MSY"/>
    <d v="1899-12-30T09:27:00"/>
    <d v="1899-12-30T09:31:00"/>
    <x v="15"/>
    <x v="1"/>
    <x v="1"/>
    <s v="Replacing AFT cargo net"/>
    <s v="Amanda"/>
    <d v="1899-12-30T00:04:00"/>
    <s v="09/13/2024-1935-MSY"/>
    <x v="1"/>
  </r>
  <r>
    <x v="42"/>
    <x v="25"/>
    <n v="653"/>
    <s v="DEN"/>
    <d v="1899-12-30T09:40:00"/>
    <d v="1899-12-30T09:42:00"/>
    <x v="57"/>
    <x v="21"/>
    <x v="0"/>
    <s v="FA pulled multiple bags to be checked below wing and did not notify gate agent. Cabin MGMT. "/>
    <s v="Amanda"/>
    <d v="1899-12-30T00:02:00"/>
    <s v="09/13/2024-653-DEN"/>
    <x v="1"/>
  </r>
  <r>
    <x v="43"/>
    <x v="40"/>
    <n v="605"/>
    <s v="PHX"/>
    <d v="1899-12-30T11:30:00"/>
    <d v="1899-12-30T11:43:00"/>
    <x v="29"/>
    <x v="22"/>
    <x v="3"/>
    <s v="Ramp late to pick up EWCHR "/>
    <s v="Amanda"/>
    <d v="1899-12-30T00:13:00"/>
    <s v="09/14/2024-605-PHX"/>
    <x v="1"/>
  </r>
  <r>
    <x v="44"/>
    <x v="40"/>
    <n v="355"/>
    <s v="ATL"/>
    <d v="1899-12-30T08:27:00"/>
    <d v="1899-12-30T08:31:00"/>
    <x v="15"/>
    <x v="1"/>
    <x v="1"/>
    <s v="MX updating logbook @0824"/>
    <s v="Gevone"/>
    <d v="1899-12-30T00:04:00"/>
    <s v="09/15/2024-355-ATL"/>
    <x v="1"/>
  </r>
  <r>
    <x v="44"/>
    <x v="10"/>
    <n v="101"/>
    <s v="LAS"/>
    <d v="1899-12-30T08:40:00"/>
    <d v="1899-12-30T08:50:00"/>
    <x v="12"/>
    <x v="21"/>
    <x v="0"/>
    <s v="FA pulled 2 bags off to be tagged after being fully boarded/Poor cabin management "/>
    <s v="Gevone"/>
    <d v="1899-12-30T00:10:00"/>
    <s v="09/15/2024-101-LAS"/>
    <x v="1"/>
  </r>
  <r>
    <x v="44"/>
    <x v="6"/>
    <n v="1907"/>
    <s v="DTW"/>
    <d v="1899-12-30T08:47:00"/>
    <d v="1899-12-30T12:19:00"/>
    <x v="66"/>
    <x v="7"/>
    <x v="1"/>
    <s v="RTG/Tail swap from 835 due to leading edge indicator "/>
    <s v="Gevone"/>
    <d v="1899-12-30T03:32:00"/>
    <s v="09/15/2024-1907-DTW"/>
    <x v="5"/>
  </r>
  <r>
    <x v="44"/>
    <x v="22"/>
    <n v="1991"/>
    <s v="LAX"/>
    <d v="1899-12-30T12:00:00"/>
    <d v="1899-12-30T14:00:00"/>
    <x v="48"/>
    <x v="10"/>
    <x v="6"/>
    <s v="LAE  SOC advised MX holding boarding for coffee pot/main tire change//coded by SOC"/>
    <s v="Joe"/>
    <d v="1899-12-30T00:10:00"/>
    <s v="09/15/2024-1991-LAX"/>
    <x v="0"/>
  </r>
  <r>
    <x v="44"/>
    <x v="22"/>
    <n v="1991"/>
    <s v="LAX"/>
    <d v="1899-12-30T12:00:00"/>
    <d v="1899-12-30T14:00:00"/>
    <x v="19"/>
    <x v="1"/>
    <x v="1"/>
    <s v="LAE  SOC advised MX holding boarding for coffee pot/main tire change//coded by SOC"/>
    <s v="Joe"/>
    <d v="1899-12-30T00:23:20"/>
    <s v="09/15/2024-1991-LAX"/>
    <x v="3"/>
  </r>
  <r>
    <x v="44"/>
    <x v="22"/>
    <n v="1991"/>
    <s v="LAX"/>
    <d v="1899-12-30T12:00:00"/>
    <d v="1899-12-30T14:00:00"/>
    <x v="10"/>
    <x v="72"/>
    <x v="3"/>
    <s v="LAE  SOC advised MX holding boarding for coffee pot/main tire change//coded by SOC"/>
    <s v="Joe"/>
    <d v="1899-12-30T00:06:40"/>
    <s v="09/15/2024-1991-LAX"/>
    <x v="1"/>
  </r>
  <r>
    <x v="44"/>
    <x v="18"/>
    <n v="277"/>
    <s v="MRY"/>
    <d v="1899-12-30T13:40:00"/>
    <d v="1899-12-30T14:05:00"/>
    <x v="29"/>
    <x v="10"/>
    <x v="6"/>
    <s v=":13 LAE :12 last scan @ 13:46//CLR called @ 13:59//BW advised waiting for CLR to be printed//CLPS load plan email @ 12:35//ACC believes it was printed @ 12:39//started ticket with IT to confirm when this was printed//INC0126019"/>
    <s v="Joe"/>
    <d v="1899-12-30T00:06:30"/>
    <s v="09/15/2024-277-MRY"/>
    <x v="1"/>
  </r>
  <r>
    <x v="44"/>
    <x v="18"/>
    <n v="277"/>
    <s v="MRY"/>
    <d v="1899-12-30T13:40:00"/>
    <d v="1899-12-30T14:05:00"/>
    <x v="20"/>
    <x v="17"/>
    <x v="3"/>
    <s v=":13 LAE :12 last scan @ 13:46//CLR called @ 13:59//BW advised waiting for CLR to be printed//CLPS load plan email @ 12:35//ACC believes it was printed @ 12:39//started ticket with IT to confirm when this was printed//INC0126019"/>
    <s v="Joe"/>
    <d v="1899-12-30T00:06:00"/>
    <s v="09/15/2024-277-MRY"/>
    <x v="1"/>
  </r>
  <r>
    <x v="44"/>
    <x v="0"/>
    <n v="421"/>
    <s v="LAX"/>
    <d v="1899-12-30T14:27:00"/>
    <d v="1899-12-30T14:47:00"/>
    <x v="2"/>
    <x v="10"/>
    <x v="6"/>
    <s v=":09 LAE :11 Last pax off 14:06//boarding started 14:15//late boarding due to CA,FA lead and CSA MOD discussing SVAN that bit employee//CRO denied SVAN//pax rebooked and getting a carrier for PETC//safety report filed"/>
    <s v="Joe"/>
    <d v="1899-12-30T00:04:30"/>
    <s v="09/15/2024-421-LAX"/>
    <x v="1"/>
  </r>
  <r>
    <x v="44"/>
    <x v="0"/>
    <n v="421"/>
    <s v="LAX"/>
    <d v="1899-12-30T14:27:00"/>
    <d v="1899-12-30T14:47:00"/>
    <x v="34"/>
    <x v="73"/>
    <x v="1"/>
    <s v=":09 LAE :11 Last pax off 14:06//boarding started 14:15//late boarding due to CA,FA lead and CSA MOD discussing SVAN that bit employee//CRO denied SVAN//pax rebooked and getting a carrier for PETC//safety report filed"/>
    <s v="Joe"/>
    <d v="1899-12-30T00:05:30"/>
    <s v="09/15/2024-421-LAX"/>
    <x v="1"/>
  </r>
  <r>
    <x v="44"/>
    <x v="20"/>
    <n v="503"/>
    <s v="DFW"/>
    <d v="1899-12-30T14:20:00"/>
    <d v="1899-12-30T15:26:00"/>
    <x v="77"/>
    <x v="10"/>
    <x v="6"/>
    <s v="1:04 LAE  :02 2 WCHR "/>
    <s v="Joe"/>
    <d v="1899-12-30T00:32:00"/>
    <s v="09/15/2024-503-DFW"/>
    <x v="3"/>
  </r>
  <r>
    <x v="44"/>
    <x v="20"/>
    <n v="503"/>
    <s v="DFW"/>
    <d v="1899-12-30T14:20:00"/>
    <d v="1899-12-30T15:26:00"/>
    <x v="57"/>
    <x v="11"/>
    <x v="7"/>
    <s v="1:04 LAE  :02 2 WCHR "/>
    <s v="Joe"/>
    <d v="1899-12-30T00:01:00"/>
    <s v="09/15/2024-503-DFW"/>
    <x v="1"/>
  </r>
  <r>
    <x v="44"/>
    <x v="16"/>
    <n v="295"/>
    <s v="PDX"/>
    <d v="1899-12-30T14:40:00"/>
    <d v="1899-12-30T17:05:00"/>
    <x v="85"/>
    <x v="10"/>
    <x v="6"/>
    <s v=":115 LAE 1:10 MX held boarding due to tire change"/>
    <s v="Joe"/>
    <d v="1899-12-30T00:37:30"/>
    <s v="09/15/2024-295-PDX"/>
    <x v="3"/>
  </r>
  <r>
    <x v="44"/>
    <x v="16"/>
    <n v="295"/>
    <s v="PDX"/>
    <d v="1899-12-30T14:40:00"/>
    <d v="1899-12-30T17:05:00"/>
    <x v="19"/>
    <x v="1"/>
    <x v="1"/>
    <s v=":115 LAE 1:10 MX held boarding due to tire change"/>
    <s v="Joe"/>
    <d v="1899-12-30T00:35:00"/>
    <s v="09/15/2024-295-PDX"/>
    <x v="3"/>
  </r>
  <r>
    <x v="44"/>
    <x v="40"/>
    <n v="657"/>
    <s v="DEN"/>
    <d v="1899-12-30T15:20:00"/>
    <d v="1899-12-30T15:36:00"/>
    <x v="34"/>
    <x v="10"/>
    <x v="6"/>
    <s v=":11 LAE :05 CSA working flight was bit by SVAN//APD taking statement causing delayed boarding"/>
    <s v="Joe"/>
    <d v="1899-12-30T00:05:30"/>
    <s v="09/15/2024-657-DEN"/>
    <x v="1"/>
  </r>
  <r>
    <x v="44"/>
    <x v="40"/>
    <n v="657"/>
    <s v="DEN"/>
    <d v="1899-12-30T15:20:00"/>
    <d v="1899-12-30T15:36:00"/>
    <x v="44"/>
    <x v="13"/>
    <x v="8"/>
    <s v=":11 LAE :05 CSA working flight was bit by SVAN//APD taking statement causing delayed boarding"/>
    <s v="Joe"/>
    <d v="1899-12-30T00:02:30"/>
    <s v="09/15/2024-657-DEN"/>
    <x v="1"/>
  </r>
  <r>
    <x v="44"/>
    <x v="31"/>
    <n v="285"/>
    <s v="SEA"/>
    <d v="1899-12-30T15:27:00"/>
    <d v="1899-12-30T15:40:00"/>
    <x v="29"/>
    <x v="10"/>
    <x v="6"/>
    <s v="LAE//clean and search"/>
    <s v="Joe"/>
    <d v="1899-12-30T00:13:00"/>
    <s v="09/15/2024-285-SEA"/>
    <x v="1"/>
  </r>
  <r>
    <x v="45"/>
    <x v="17"/>
    <n v="427"/>
    <s v="LAX"/>
    <d v="1899-12-30T12:00:00"/>
    <d v="1899-12-30T12:06:00"/>
    <x v="70"/>
    <x v="74"/>
    <x v="7"/>
    <s v="Pax seating issue"/>
    <s v="Amanda"/>
    <d v="1899-12-30T00:06:00"/>
    <s v="09/17/2024-427-LAX"/>
    <x v="1"/>
  </r>
  <r>
    <x v="46"/>
    <x v="42"/>
    <n v="427"/>
    <s v="LAX"/>
    <d v="1899-12-30T13:00:00"/>
    <d v="1899-12-30T13:12:00"/>
    <x v="20"/>
    <x v="11"/>
    <x v="7"/>
    <s v="CA called CRO for ADA PAX/Tag WCHR at 1310"/>
    <s v="Gevone"/>
    <d v="1899-12-30T00:12:00"/>
    <s v="09/18/2024-427-LAX"/>
    <x v="1"/>
  </r>
  <r>
    <x v="46"/>
    <x v="17"/>
    <n v="285"/>
    <s v="SEA"/>
    <d v="1899-12-30T14:40:00"/>
    <d v="1899-12-30T14:44:00"/>
    <x v="15"/>
    <x v="21"/>
    <x v="0"/>
    <s v="FA taking adtl time for safety checks/First PAX on board @1417/Securing cabin @STD"/>
    <s v="Gevone"/>
    <d v="1899-12-30T00:04:00"/>
    <s v="09/18/2024-285-SEA"/>
    <x v="1"/>
  </r>
  <r>
    <x v="47"/>
    <x v="24"/>
    <n v="101"/>
    <s v="LAS"/>
    <d v="1899-12-30T06:20:00"/>
    <d v="1899-12-30T07:17:00"/>
    <x v="91"/>
    <x v="7"/>
    <x v="1"/>
    <s v="APU INOP SWAP to 822 (XWA could not handle air start)"/>
    <s v="Amanda"/>
    <d v="1899-12-30T00:57:00"/>
    <s v="09/19/2024-101-LAS"/>
    <x v="0"/>
  </r>
  <r>
    <x v="47"/>
    <x v="40"/>
    <n v="193"/>
    <s v="BWI"/>
    <d v="1899-12-30T08:00:00"/>
    <d v="1899-12-30T08:01:00"/>
    <x v="3"/>
    <x v="1"/>
    <x v="1"/>
    <s v="Air start "/>
    <s v="Amanda"/>
    <d v="1899-12-30T00:01:00"/>
    <s v="09/19/2024-193-BWI"/>
    <x v="1"/>
  </r>
  <r>
    <x v="47"/>
    <x v="36"/>
    <n v="607"/>
    <s v="PHX"/>
    <d v="1899-12-30T14:14:00"/>
    <d v="1899-12-30T14:15:00"/>
    <x v="3"/>
    <x v="20"/>
    <x v="5"/>
    <s v="CA sick call/Pilot replacement "/>
    <s v="Gevone"/>
    <d v="1899-12-30T00:01:00"/>
    <s v="09/19/2024-607-PHX"/>
    <x v="1"/>
  </r>
  <r>
    <x v="47"/>
    <x v="5"/>
    <n v="1925"/>
    <s v="TVC"/>
    <d v="1899-12-30T15:07:00"/>
    <d v="1899-12-30T15:35:00"/>
    <x v="67"/>
    <x v="12"/>
    <x v="5"/>
    <s v="Connecting crew from BWI/194"/>
    <s v="Gevone"/>
    <d v="1899-12-30T00:28:00"/>
    <s v="09/19/2024-1925-TVC"/>
    <x v="1"/>
  </r>
  <r>
    <x v="47"/>
    <x v="19"/>
    <n v="395"/>
    <s v="SFO"/>
    <d v="1899-12-30T15:14:00"/>
    <d v="1899-12-30T15:45:00"/>
    <x v="29"/>
    <x v="10"/>
    <x v="6"/>
    <s v=":13 LAE :18 Boarding 5 ADA PAX/POS needed lift and assist cause slow boarding "/>
    <s v="Gevone"/>
    <d v="1899-12-30T00:06:30"/>
    <s v="09/19/2024-395-SFO"/>
    <x v="1"/>
  </r>
  <r>
    <x v="47"/>
    <x v="19"/>
    <n v="395"/>
    <s v="SFO"/>
    <d v="1899-12-30T15:14:00"/>
    <d v="1899-12-30T15:45:00"/>
    <x v="8"/>
    <x v="11"/>
    <x v="7"/>
    <s v=":13 LAE :18 Boarding 5 ADA PAX/POS needed lift and assist cause slow boarding "/>
    <s v="Gevone"/>
    <d v="1899-12-30T00:09:00"/>
    <s v="09/19/2024-395-SFO"/>
    <x v="1"/>
  </r>
  <r>
    <x v="47"/>
    <x v="40"/>
    <n v="295"/>
    <s v="PDX"/>
    <d v="1899-12-30T15:34:00"/>
    <d v="1899-12-30T15:54:00"/>
    <x v="2"/>
    <x v="10"/>
    <x v="6"/>
    <s v=":9 LAE :11 INOP APU/Air start required"/>
    <s v="Gevone"/>
    <d v="1899-12-30T00:04:30"/>
    <s v="09/19/2024-295-PDX"/>
    <x v="1"/>
  </r>
  <r>
    <x v="47"/>
    <x v="40"/>
    <n v="295"/>
    <s v="PDX"/>
    <d v="1899-12-30T15:34:00"/>
    <d v="1899-12-30T15:54:00"/>
    <x v="34"/>
    <x v="31"/>
    <x v="1"/>
    <s v=":9 LAE :11 INOP APU/Air start required"/>
    <s v="Gevone"/>
    <d v="1899-12-30T00:05:30"/>
    <s v="09/19/2024-295-PDX"/>
    <x v="1"/>
  </r>
  <r>
    <x v="47"/>
    <x v="14"/>
    <n v="421"/>
    <s v="LAX"/>
    <d v="1899-12-30T15:27:00"/>
    <d v="1899-12-30T15:54:00"/>
    <x v="10"/>
    <x v="10"/>
    <x v="6"/>
    <s v=":20 LAE :7 First PAX on board @1526/PAX seated @1548/FA still securing OH/Slow cabin management"/>
    <s v="Gevone"/>
    <d v="1899-12-30T00:10:00"/>
    <s v="09/19/2024-421-LAX"/>
    <x v="1"/>
  </r>
  <r>
    <x v="47"/>
    <x v="14"/>
    <n v="421"/>
    <s v="LAX"/>
    <d v="1899-12-30T15:27:00"/>
    <d v="1899-12-30T15:54:00"/>
    <x v="73"/>
    <x v="21"/>
    <x v="0"/>
    <s v=":20 LAE :7 First PAX on board @1526/PAX seated @1548/FA still securing OH/Slow cabin management"/>
    <s v="Gevone"/>
    <d v="1899-12-30T00:03:30"/>
    <s v="09/19/2024-421-LAX"/>
    <x v="1"/>
  </r>
  <r>
    <x v="47"/>
    <x v="41"/>
    <n v="657"/>
    <s v="DEN"/>
    <d v="1899-12-30T16:07:00"/>
    <d v="1899-12-30T16:39:00"/>
    <x v="9"/>
    <x v="10"/>
    <x v="6"/>
    <s v=":8 LAE :24 Connecting crew from MHT/1820"/>
    <s v="Gevone"/>
    <d v="1899-12-30T00:04:00"/>
    <s v="09/19/2024-657-DEN"/>
    <x v="1"/>
  </r>
  <r>
    <x v="47"/>
    <x v="41"/>
    <n v="657"/>
    <s v="DEN"/>
    <d v="1899-12-30T16:07:00"/>
    <d v="1899-12-30T16:39:00"/>
    <x v="47"/>
    <x v="12"/>
    <x v="5"/>
    <s v=":8 LAE :24 Connecting crew from MHT/1820"/>
    <s v="Gevone"/>
    <d v="1899-12-30T00:12:00"/>
    <s v="09/19/2024-657-DEN"/>
    <x v="1"/>
  </r>
  <r>
    <x v="47"/>
    <x v="35"/>
    <n v="107"/>
    <s v="LAS"/>
    <d v="1899-12-30T16:00:00"/>
    <d v="1899-12-30T16:51:00"/>
    <x v="92"/>
    <x v="10"/>
    <x v="6"/>
    <s v="LAE"/>
    <s v="Gevone"/>
    <d v="1899-12-30T00:51:00"/>
    <s v="09/19/2024-107-LAS"/>
    <x v="0"/>
  </r>
  <r>
    <x v="47"/>
    <x v="7"/>
    <n v="261"/>
    <s v="ORD"/>
    <d v="1899-12-30T16:27:00"/>
    <d v="1899-12-30T16:29:00"/>
    <x v="57"/>
    <x v="10"/>
    <x v="6"/>
    <s v="LAE"/>
    <s v="Gevone"/>
    <d v="1899-12-30T00:02:00"/>
    <s v="09/19/2024-261-ORD"/>
    <x v="1"/>
  </r>
  <r>
    <x v="47"/>
    <x v="2"/>
    <n v="217"/>
    <s v="CVG"/>
    <d v="1899-12-30T16:20:00"/>
    <d v="1899-12-30T16:43:00"/>
    <x v="6"/>
    <x v="10"/>
    <x v="6"/>
    <s v=":14 LAE :9 LATE PLR"/>
    <s v="Gevone"/>
    <d v="1899-12-30T00:07:00"/>
    <s v="09/19/2024-217-CVG"/>
    <x v="1"/>
  </r>
  <r>
    <x v="47"/>
    <x v="2"/>
    <n v="217"/>
    <s v="CVG"/>
    <d v="1899-12-30T16:20:00"/>
    <d v="1899-12-30T16:43:00"/>
    <x v="2"/>
    <x v="67"/>
    <x v="7"/>
    <s v=":14 LAE :9 LATE PLR"/>
    <s v="Gevone"/>
    <d v="1899-12-30T00:04:30"/>
    <s v="09/19/2024-217-CVG"/>
    <x v="1"/>
  </r>
  <r>
    <x v="48"/>
    <x v="30"/>
    <n v="1915"/>
    <s v="SEA"/>
    <d v="1899-12-30T06:00:00"/>
    <d v="1899-12-30T06:04:00"/>
    <x v="15"/>
    <x v="5"/>
    <x v="1"/>
    <s v="Late block by MX, called at 0445/0450/0500- blocked in at 0538L"/>
    <s v="Amanda"/>
    <d v="1899-12-30T00:04:00"/>
    <s v="09/20/2024-1915-SEA"/>
    <x v="1"/>
  </r>
  <r>
    <x v="48"/>
    <x v="14"/>
    <n v="367"/>
    <s v="TPA"/>
    <d v="1899-12-30T06:07:00"/>
    <d v="1899-12-30T06:49:00"/>
    <x v="84"/>
    <x v="8"/>
    <x v="5"/>
    <s v="FO Sick call"/>
    <s v="Amanda"/>
    <d v="1899-12-30T00:42:00"/>
    <s v="09/20/2024-367-TPA"/>
    <x v="0"/>
  </r>
  <r>
    <x v="48"/>
    <x v="16"/>
    <n v="1697"/>
    <s v="YYZ"/>
    <d v="1899-12-30T07:47:00"/>
    <d v="1899-12-30T07:53:00"/>
    <x v="70"/>
    <x v="1"/>
    <x v="1"/>
    <s v="Waiting for MX Logbook"/>
    <s v="Amanda"/>
    <d v="1899-12-30T00:06:00"/>
    <s v="09/20/2024-1697-YYZ"/>
    <x v="1"/>
  </r>
  <r>
    <x v="48"/>
    <x v="21"/>
    <n v="655"/>
    <s v="DEN"/>
    <d v="1899-12-30T14:40:00"/>
    <d v="1899-12-30T18:36:00"/>
    <x v="108"/>
    <x v="75"/>
    <x v="1"/>
    <s v="Late from MX check//Delayed until 18:45"/>
    <s v="Joe"/>
    <d v="1899-12-30T03:56:00"/>
    <s v="09/20/2024-655-DEN"/>
    <x v="5"/>
  </r>
  <r>
    <x v="48"/>
    <x v="37"/>
    <n v="421"/>
    <s v="LAX"/>
    <d v="1899-12-30T14:47:00"/>
    <d v="1899-12-30T15:15:00"/>
    <x v="67"/>
    <x v="1"/>
    <x v="1"/>
    <s v="MX replaced 18 life vest tags"/>
    <s v="Joe"/>
    <d v="1899-12-30T00:28:00"/>
    <s v="09/20/2024-421-LAX"/>
    <x v="1"/>
  </r>
  <r>
    <x v="48"/>
    <x v="24"/>
    <n v="607"/>
    <s v="PHX"/>
    <d v="1899-12-30T16:20:00"/>
    <d v="1899-12-30T17:47:00"/>
    <x v="109"/>
    <x v="7"/>
    <x v="1"/>
    <s v="MX tail swap "/>
    <s v="Joe"/>
    <d v="1899-12-30T01:27:00"/>
    <s v="09/20/2024-607-PHX"/>
    <x v="3"/>
  </r>
  <r>
    <x v="48"/>
    <x v="2"/>
    <n v="261"/>
    <s v="ORD"/>
    <d v="1899-12-30T18:14:00"/>
    <d v="1899-12-30T18:50:00"/>
    <x v="96"/>
    <x v="7"/>
    <x v="1"/>
    <s v="852 swap/missing screw//Delayed 19:00"/>
    <s v="Joe"/>
    <d v="1899-12-30T00:36:00"/>
    <s v="09/20/2024-261-ORD"/>
    <x v="0"/>
  </r>
  <r>
    <x v="48"/>
    <x v="27"/>
    <n v="285"/>
    <s v="SEA"/>
    <d v="1899-12-30T15:40:00"/>
    <d v="1899-12-30T16:14:00"/>
    <x v="10"/>
    <x v="10"/>
    <x v="6"/>
    <s v=":20 LAE :06 FAs went down @ 15:35//boarding @ 15:40//FA completed safety checks and pax onboard 15:46 :08 Last BP scanned 15:58//ppwk to CA and returned 16:07//Cabin secured 16:13"/>
    <s v="Joe"/>
    <d v="1899-12-30T00:10:00"/>
    <s v="09/20/2024-285-SEA"/>
    <x v="1"/>
  </r>
  <r>
    <x v="48"/>
    <x v="27"/>
    <n v="285"/>
    <s v="SEA"/>
    <d v="1899-12-30T15:40:00"/>
    <d v="1899-12-30T16:14:00"/>
    <x v="6"/>
    <x v="21"/>
    <x v="0"/>
    <s v=":20 LAE :06 FAs went down @ 15:35//boarding @ 15:40//FA completed safety checks and pax onboard 15:46 :08 Last BP scanned 15:58//ppwk to CA and returned 16:07//Cabin secured 16:13"/>
    <s v="Joe"/>
    <d v="1899-12-30T00:07:00"/>
    <s v="09/20/2024-285-SEA"/>
    <x v="1"/>
  </r>
  <r>
    <x v="49"/>
    <x v="8"/>
    <n v="1965"/>
    <s v="CLT"/>
    <d v="1899-12-30T06:34:00"/>
    <d v="1899-12-30T06:37:00"/>
    <x v="22"/>
    <x v="76"/>
    <x v="10"/>
    <s v="mouse reported on 834//tail swap"/>
    <s v="Joe"/>
    <d v="1899-12-30T00:03:00"/>
    <s v="09/21/2024-1965-CLT"/>
    <x v="1"/>
  </r>
  <r>
    <x v="50"/>
    <x v="21"/>
    <n v="215"/>
    <s v="AVL"/>
    <d v="1899-12-30T11:27:00"/>
    <d v="1899-12-30T12:38:00"/>
    <x v="68"/>
    <x v="10"/>
    <x v="6"/>
    <s v=":38 LAE :33 double gated/downloaded and went to next flight before upload"/>
    <s v="Joe"/>
    <d v="1899-12-30T00:19:00"/>
    <s v="09/22/2024-215-AVL"/>
    <x v="0"/>
  </r>
  <r>
    <x v="50"/>
    <x v="21"/>
    <n v="215"/>
    <s v="AVL"/>
    <d v="1899-12-30T11:27:00"/>
    <d v="1899-12-30T12:38:00"/>
    <x v="23"/>
    <x v="17"/>
    <x v="3"/>
    <s v=":38 LAE :33 double gated/downloaded and went to next flight before upload"/>
    <s v="Joe"/>
    <d v="1899-12-30T00:16:30"/>
    <s v="09/22/2024-215-AVL"/>
    <x v="0"/>
  </r>
  <r>
    <x v="50"/>
    <x v="37"/>
    <n v="105"/>
    <s v="LAS"/>
    <d v="1899-12-30T11:40:00"/>
    <d v="1899-12-30T11:56:00"/>
    <x v="54"/>
    <x v="77"/>
    <x v="5"/>
    <s v="late from YYZ delay"/>
    <s v="Joe"/>
    <d v="1899-12-30T00:16:00"/>
    <s v="09/22/2024-105-LAS"/>
    <x v="1"/>
  </r>
  <r>
    <x v="50"/>
    <x v="6"/>
    <n v="345"/>
    <s v="MCO"/>
    <d v="1899-12-30T12:34:00"/>
    <d v="1899-12-30T12:53:00"/>
    <x v="29"/>
    <x v="10"/>
    <x v="6"/>
    <s v=":13 LAE :06 EWCHR was listed as gate check on first CLR"/>
    <s v="Joe"/>
    <d v="1899-12-30T00:06:30"/>
    <s v="09/22/2024-345-MCO"/>
    <x v="1"/>
  </r>
  <r>
    <x v="50"/>
    <x v="6"/>
    <n v="345"/>
    <s v="MCO"/>
    <d v="1899-12-30T12:34:00"/>
    <d v="1899-12-30T12:53:00"/>
    <x v="70"/>
    <x v="15"/>
    <x v="3"/>
    <s v=":13 LAE :06 EWCHR was listed as gate check on first CLR"/>
    <s v="Joe"/>
    <d v="1899-12-30T00:03:00"/>
    <s v="09/22/2024-345-MCO"/>
    <x v="1"/>
  </r>
  <r>
    <x v="50"/>
    <x v="11"/>
    <n v="633"/>
    <s v="BNA"/>
    <d v="1899-12-30T13:34:00"/>
    <d v="1899-12-30T13:46:00"/>
    <x v="15"/>
    <x v="10"/>
    <x v="6"/>
    <s v=":04 LAE :08 1 BLND/1 Aisle/3 WCHR "/>
    <s v="Joe"/>
    <d v="1899-12-30T00:02:00"/>
    <s v="09/22/2024-633-BNA"/>
    <x v="1"/>
  </r>
  <r>
    <x v="50"/>
    <x v="11"/>
    <n v="633"/>
    <s v="BNA"/>
    <d v="1899-12-30T13:34:00"/>
    <d v="1899-12-30T13:46:00"/>
    <x v="9"/>
    <x v="11"/>
    <x v="7"/>
    <s v=":04 LAE :08 1 BLND/1 Aisle/3 WCHR "/>
    <s v="Joe"/>
    <d v="1899-12-30T00:04:00"/>
    <s v="09/22/2024-633-BNA"/>
    <x v="1"/>
  </r>
  <r>
    <x v="50"/>
    <x v="26"/>
    <n v="1947"/>
    <s v="CLT"/>
    <d v="1899-12-30T13:40:00"/>
    <d v="1899-12-30T14:22:00"/>
    <x v="84"/>
    <x v="52"/>
    <x v="2"/>
    <s v="Pilots connecting from MRY where JB malfunctioned"/>
    <s v="Joe"/>
    <d v="1899-12-30T00:42:00"/>
    <s v="09/22/2024-1947-CLT"/>
    <x v="0"/>
  </r>
  <r>
    <x v="50"/>
    <x v="41"/>
    <n v="503"/>
    <s v="DFW"/>
    <d v="1899-12-30T13:54:00"/>
    <d v="1899-12-30T14:32:00"/>
    <x v="68"/>
    <x v="52"/>
    <x v="2"/>
    <s v="FA's connecting from MRY where JB malfunctioned "/>
    <s v="Joe"/>
    <d v="1899-12-30T00:38:00"/>
    <s v="09/22/2024-503-DFW"/>
    <x v="0"/>
  </r>
  <r>
    <x v="50"/>
    <x v="14"/>
    <n v="277"/>
    <s v="MRY"/>
    <d v="1899-12-30T14:14:00"/>
    <d v="1899-12-30T14:18:00"/>
    <x v="15"/>
    <x v="52"/>
    <x v="2"/>
    <s v="JB malfunction//MAC MX came out "/>
    <s v="Joe"/>
    <d v="1899-12-30T00:04:00"/>
    <s v="09/22/2024-277-MRY"/>
    <x v="1"/>
  </r>
  <r>
    <x v="50"/>
    <x v="4"/>
    <n v="617"/>
    <s v="PSP"/>
    <d v="1899-12-30T14:27:00"/>
    <d v="1899-12-30T14:29:00"/>
    <x v="57"/>
    <x v="8"/>
    <x v="5"/>
    <s v="JB pulled 14:24//Brake release 14:29"/>
    <s v="Joe"/>
    <d v="1899-12-30T00:02:00"/>
    <s v="09/22/2024-617-PSP"/>
    <x v="1"/>
  </r>
  <r>
    <x v="50"/>
    <x v="7"/>
    <n v="1701"/>
    <s v="SLC"/>
    <d v="1899-12-30T14:34:00"/>
    <d v="1899-12-30T15:36:00"/>
    <x v="101"/>
    <x v="10"/>
    <x v="6"/>
    <s v=":52 LAE :10 last pax off 14:57//boarding began 15:06//CSA was unaware that CA/FO were staying on AC from prev flight to work this flight"/>
    <s v="Joe"/>
    <d v="1899-12-30T00:26:00"/>
    <s v="09/22/2024-1701-SLC"/>
    <x v="0"/>
  </r>
  <r>
    <x v="50"/>
    <x v="7"/>
    <n v="1701"/>
    <s v="SLC"/>
    <d v="1899-12-30T14:34:00"/>
    <d v="1899-12-30T15:36:00"/>
    <x v="12"/>
    <x v="33"/>
    <x v="7"/>
    <s v=":52 LAE :10 last pax off 14:57//boarding began 15:06//CSA was unaware that CA/FO were staying on AC from prev flight to work this flight"/>
    <s v="Joe"/>
    <d v="1899-12-30T00:05:00"/>
    <s v="09/22/2024-1701-SLC"/>
    <x v="1"/>
  </r>
  <r>
    <x v="50"/>
    <x v="35"/>
    <n v="285"/>
    <s v="SEA"/>
    <d v="1899-12-30T14:47:00"/>
    <d v="1899-12-30T15:07:00"/>
    <x v="10"/>
    <x v="8"/>
    <x v="5"/>
    <s v="CA req to load late connecting pax"/>
    <s v="Joe"/>
    <d v="1899-12-30T00:20:00"/>
    <s v="09/22/2024-285-SEA"/>
    <x v="1"/>
  </r>
  <r>
    <x v="50"/>
    <x v="31"/>
    <n v="395"/>
    <s v="SFO"/>
    <d v="1899-12-30T14:54:00"/>
    <d v="1899-12-30T15:33:00"/>
    <x v="30"/>
    <x v="10"/>
    <x v="6"/>
    <s v="FAs late from BNA//holding for gate due to congestion"/>
    <s v="Joe"/>
    <d v="1899-12-30T00:39:00"/>
    <s v="09/22/2024-395-SFO"/>
    <x v="0"/>
  </r>
  <r>
    <x v="50"/>
    <x v="8"/>
    <n v="421"/>
    <s v="LAX"/>
    <d v="1899-12-30T15:00:00"/>
    <d v="1899-12-30T15:29:00"/>
    <x v="35"/>
    <x v="10"/>
    <x v="6"/>
    <s v=":19 LAE :10 Late crew rotation"/>
    <s v="Joe"/>
    <d v="1899-12-30T00:09:30"/>
    <s v="09/22/2024-421-LAX"/>
    <x v="1"/>
  </r>
  <r>
    <x v="50"/>
    <x v="8"/>
    <n v="421"/>
    <s v="LAX"/>
    <d v="1899-12-30T15:00:00"/>
    <d v="1899-12-30T15:29:00"/>
    <x v="2"/>
    <x v="12"/>
    <x v="5"/>
    <s v=":19 LAE :10 Late crew rotation"/>
    <s v="Joe"/>
    <d v="1899-12-30T00:04:30"/>
    <s v="09/22/2024-421-LAX"/>
    <x v="1"/>
  </r>
  <r>
    <x v="50"/>
    <x v="9"/>
    <n v="295"/>
    <s v="PDX"/>
    <d v="1899-12-30T15:07:00"/>
    <d v="1899-12-30T16:16:00"/>
    <x v="92"/>
    <x v="10"/>
    <x v="6"/>
    <s v=":51 LAE :18 Catering returned//took off BOB cart and brought it back"/>
    <s v="Joe"/>
    <d v="1899-12-30T00:25:30"/>
    <s v="09/22/2024-295-PDX"/>
    <x v="0"/>
  </r>
  <r>
    <x v="50"/>
    <x v="9"/>
    <n v="295"/>
    <s v="PDX"/>
    <d v="1899-12-30T15:07:00"/>
    <d v="1899-12-30T16:16:00"/>
    <x v="8"/>
    <x v="6"/>
    <x v="4"/>
    <s v=":51 LAE :18 Catering returned//took off BOB cart and brought it back"/>
    <s v="Joe"/>
    <d v="1899-12-30T00:09:00"/>
    <s v="09/22/2024-295-PDX"/>
    <x v="1"/>
  </r>
  <r>
    <x v="50"/>
    <x v="40"/>
    <n v="605"/>
    <s v="PHX"/>
    <d v="1899-12-30T15:27:00"/>
    <d v="1899-12-30T16:06:00"/>
    <x v="30"/>
    <x v="10"/>
    <x v="6"/>
    <s v=":04 LAE :39 FAs late from inbound 1770"/>
    <s v="Joe"/>
    <d v="1899-12-30T00:19:30"/>
    <s v="09/22/2024-605-PHX"/>
    <x v="0"/>
  </r>
  <r>
    <x v="50"/>
    <x v="40"/>
    <n v="605"/>
    <s v="PHX"/>
    <d v="1899-12-30T15:27:00"/>
    <d v="1899-12-30T16:06:00"/>
    <x v="27"/>
    <x v="77"/>
    <x v="5"/>
    <s v=":04 LAE :39 FAs late from inbound 1770"/>
    <s v="Joe"/>
    <d v="1899-12-30T00:17:30"/>
    <s v="09/22/2024-605-PHX"/>
    <x v="0"/>
  </r>
  <r>
    <x v="50"/>
    <x v="30"/>
    <n v="657"/>
    <s v="DEN"/>
    <d v="1899-12-30T15:34:00"/>
    <d v="1899-12-30T16:00:00"/>
    <x v="18"/>
    <x v="6"/>
    <x v="4"/>
    <s v="Catering late//off schedule"/>
    <s v="Joe"/>
    <d v="1899-12-30T00:26:00"/>
    <s v="09/22/2024-657-DEN"/>
    <x v="1"/>
  </r>
  <r>
    <x v="51"/>
    <x v="15"/>
    <n v="367"/>
    <s v="TPA"/>
    <d v="1899-12-30T07:20:00"/>
    <d v="1899-12-30T07:34:00"/>
    <x v="6"/>
    <x v="1"/>
    <x v="1"/>
    <s v="MX on board for LAV/Called off @0733"/>
    <s v="Gevone"/>
    <d v="1899-12-30T00:14:00"/>
    <s v="09/23/2024-367-TPA"/>
    <x v="1"/>
  </r>
  <r>
    <x v="51"/>
    <x v="31"/>
    <n v="655"/>
    <s v="DEN"/>
    <d v="1899-12-30T14:34:00"/>
    <d v="1899-12-30T15:53:00"/>
    <x v="33"/>
    <x v="20"/>
    <x v="5"/>
    <s v="Pilot sick call//delayed 17:15"/>
    <s v="Joe"/>
    <d v="1899-12-30T01:19:00"/>
    <s v="09/23/2024-655-DEN"/>
    <x v="3"/>
  </r>
  <r>
    <x v="51"/>
    <x v="22"/>
    <n v="395"/>
    <s v="SFO"/>
    <d v="1899-12-30T14:40:00"/>
    <d v="1899-12-30T14:43:00"/>
    <x v="22"/>
    <x v="49"/>
    <x v="3"/>
    <s v="Checked seats//offloaded missing pax//missing pax came out of lav @ 5 min to departure/checked in and boarded"/>
    <s v="Joe"/>
    <d v="1899-12-30T00:03:00"/>
    <s v="09/23/2024-395-SFO"/>
    <x v="1"/>
  </r>
  <r>
    <x v="51"/>
    <x v="19"/>
    <n v="607"/>
    <s v="PHX"/>
    <d v="1899-12-30T16:00:00"/>
    <d v="1899-12-30T16:01:00"/>
    <x v="3"/>
    <x v="21"/>
    <x v="0"/>
    <s v="FA req to tag 3 overhead bags @ 5 min to departure//CSA removed backpacks and made space for overhead bags"/>
    <s v="Joe"/>
    <d v="1899-12-30T00:01:00"/>
    <s v="09/23/2024-607-PHX"/>
    <x v="1"/>
  </r>
  <r>
    <x v="52"/>
    <x v="24"/>
    <n v="207"/>
    <s v="SAV"/>
    <d v="1899-12-30T08:27:00"/>
    <d v="1899-12-30T08:30:00"/>
    <x v="22"/>
    <x v="5"/>
    <x v="1"/>
    <s v="Late position by MX, Blocked in @ 0745L"/>
    <s v="Amanda"/>
    <d v="1899-12-30T00:03:00"/>
    <s v="09/26/2024-207-SAV"/>
    <x v="1"/>
  </r>
  <r>
    <x v="52"/>
    <x v="15"/>
    <n v="499"/>
    <s v="IND"/>
    <d v="1899-12-30T09:54:00"/>
    <d v="1899-12-30T13:31:00"/>
    <x v="110"/>
    <x v="78"/>
    <x v="5"/>
    <s v="FO issue/ new crew called out- New STD 1345"/>
    <s v="Amanda"/>
    <d v="1899-12-30T03:37:00"/>
    <s v="09/26/2024-499-IND"/>
    <x v="5"/>
  </r>
  <r>
    <x v="52"/>
    <x v="32"/>
    <n v="1813"/>
    <s v="VPS"/>
    <d v="1899-12-30T14:20:00"/>
    <d v="1899-12-30T15:26:00"/>
    <x v="111"/>
    <x v="1"/>
    <x v="1"/>
    <s v="MX clear boarding @1506 for FWD LAV"/>
    <s v="Gevone"/>
    <d v="1899-12-30T01:06:00"/>
    <s v="09/26/2024-1813-VPS"/>
    <x v="3"/>
  </r>
  <r>
    <x v="52"/>
    <x v="33"/>
    <n v="215"/>
    <s v="AVL"/>
    <d v="1899-12-30T13:34:00"/>
    <d v="1899-12-30T14:30:00"/>
    <x v="99"/>
    <x v="10"/>
    <x v="6"/>
    <s v="LAE"/>
    <s v="Gevone"/>
    <d v="1899-12-30T00:56:00"/>
    <s v="09/26/2024-215-AVL"/>
    <x v="0"/>
  </r>
  <r>
    <x v="52"/>
    <x v="9"/>
    <n v="407"/>
    <s v="SAN"/>
    <d v="1899-12-30T15:00:00"/>
    <d v="1899-12-30T15:34:00"/>
    <x v="70"/>
    <x v="10"/>
    <x v="6"/>
    <s v=":6 LAE :28 Strapping down and loading EWCHR/Cargo door closed @1518/Reclosed @1533"/>
    <s v="Gevone"/>
    <d v="1899-12-30T00:03:00"/>
    <s v="09/26/2024-407-SAN"/>
    <x v="1"/>
  </r>
  <r>
    <x v="52"/>
    <x v="9"/>
    <n v="407"/>
    <s v="SAN"/>
    <d v="1899-12-30T15:00:00"/>
    <d v="1899-12-30T15:34:00"/>
    <x v="67"/>
    <x v="22"/>
    <x v="3"/>
    <s v=":6 LAE :28 Strapping down and loading EWCHR/Cargo door closed @1518/Reclosed @1533"/>
    <s v="Gevone"/>
    <d v="1899-12-30T00:14:00"/>
    <s v="09/26/2024-407-SAN"/>
    <x v="1"/>
  </r>
  <r>
    <x v="52"/>
    <x v="27"/>
    <n v="395"/>
    <s v="SFO"/>
    <d v="1899-12-30T15:14:00"/>
    <d v="1899-12-30T15:17:00"/>
    <x v="22"/>
    <x v="8"/>
    <x v="5"/>
    <s v="Paperwork back @1510/JB off @1511"/>
    <s v="Gevone"/>
    <d v="1899-12-30T00:03:00"/>
    <s v="09/26/2024-395-SFO"/>
    <x v="1"/>
  </r>
  <r>
    <x v="52"/>
    <x v="11"/>
    <n v="421"/>
    <s v="LAX"/>
    <d v="1899-12-30T15:20:00"/>
    <d v="1899-12-30T15:42:00"/>
    <x v="70"/>
    <x v="10"/>
    <x v="6"/>
    <s v=":6 LAE :16 Removing PAX for vaping in LAV"/>
    <s v="Gevone"/>
    <d v="1899-12-30T00:03:00"/>
    <s v="09/26/2024-421-LAX"/>
    <x v="1"/>
  </r>
  <r>
    <x v="52"/>
    <x v="11"/>
    <n v="421"/>
    <s v="LAX"/>
    <d v="1899-12-30T15:20:00"/>
    <d v="1899-12-30T15:42:00"/>
    <x v="54"/>
    <x v="13"/>
    <x v="8"/>
    <s v=":6 LAE :16 Removing PAX for vaping in LAV"/>
    <s v="Gevone"/>
    <d v="1899-12-30T00:08:00"/>
    <s v="09/26/2024-421-LAX"/>
    <x v="1"/>
  </r>
  <r>
    <x v="52"/>
    <x v="1"/>
    <n v="285"/>
    <s v="SEA"/>
    <d v="1899-12-30T15:27:00"/>
    <d v="1899-12-30T15:40:00"/>
    <x v="22"/>
    <x v="10"/>
    <x v="6"/>
    <s v=":3 LAE :10 MX on board for logbook/RTG for APU bleed/Air start required"/>
    <s v="Gevone"/>
    <d v="1899-12-30T00:01:30"/>
    <s v="09/26/2024-285-SEA"/>
    <x v="1"/>
  </r>
  <r>
    <x v="52"/>
    <x v="1"/>
    <n v="285"/>
    <s v="SEA"/>
    <d v="1899-12-30T15:27:00"/>
    <d v="1899-12-30T15:40:00"/>
    <x v="12"/>
    <x v="1"/>
    <x v="1"/>
    <s v=":3 LAE :10 MX on board for logbook/RTG for APU bleed/Air start required"/>
    <s v="Gevone"/>
    <d v="1899-12-30T00:05:00"/>
    <s v="09/26/2024-285-SEA"/>
    <x v="1"/>
  </r>
  <r>
    <x v="52"/>
    <x v="24"/>
    <n v="295"/>
    <s v="PDX"/>
    <d v="1899-12-30T16:00:00"/>
    <d v="1899-12-30T16:25:00"/>
    <x v="63"/>
    <x v="39"/>
    <x v="3"/>
    <s v="LATE LAV SERVICE/Completed @1625"/>
    <s v="Gevone"/>
    <d v="1899-12-30T00:25:00"/>
    <s v="09/26/2024-295-PDX"/>
    <x v="1"/>
  </r>
  <r>
    <x v="52"/>
    <x v="25"/>
    <n v="657"/>
    <s v="DEN"/>
    <d v="1899-12-30T16:14:00"/>
    <d v="1899-12-30T16:17:00"/>
    <x v="22"/>
    <x v="10"/>
    <x v="6"/>
    <s v="LAE"/>
    <s v="Gevone"/>
    <d v="1899-12-30T00:03:00"/>
    <s v="09/26/2024-657-DEN"/>
    <x v="1"/>
  </r>
  <r>
    <x v="52"/>
    <x v="39"/>
    <n v="107"/>
    <s v="LAS"/>
    <d v="1899-12-30T15:47:00"/>
    <d v="1899-12-30T16:34:00"/>
    <x v="100"/>
    <x v="10"/>
    <x v="6"/>
    <s v="LAE/L1 door closed @1628"/>
    <s v="Gevone"/>
    <d v="1899-12-30T00:47:00"/>
    <s v="09/26/2024-107-LAS"/>
    <x v="0"/>
  </r>
  <r>
    <x v="53"/>
    <x v="15"/>
    <n v="367"/>
    <s v="TPA"/>
    <d v="1899-12-30T06:00:00"/>
    <d v="1899-12-30T14:25:00"/>
    <x v="112"/>
    <x v="38"/>
    <x v="9"/>
    <s v="WX TPA closed until 1600Z/1200L"/>
    <s v="Amanda"/>
    <d v="1899-12-30T08:30:00"/>
    <s v="09/27/2024-367-TPA"/>
    <x v="12"/>
  </r>
  <r>
    <x v="53"/>
    <x v="7"/>
    <n v="1601"/>
    <s v="BNA"/>
    <d v="1899-12-30T10:00:00"/>
    <d v="1899-12-30T10:58:00"/>
    <x v="113"/>
    <x v="20"/>
    <x v="5"/>
    <s v="CA Sick Call"/>
    <s v="Amanda"/>
    <d v="1899-12-30T00:58:00"/>
    <s v="09/27/2024-1601-BNA"/>
    <x v="0"/>
  </r>
  <r>
    <x v="53"/>
    <x v="2"/>
    <n v="1803"/>
    <s v="MSY"/>
    <d v="1899-12-30T08:27:00"/>
    <d v="1899-12-30T08:52:00"/>
    <x v="63"/>
    <x v="1"/>
    <x v="1"/>
    <s v="Replacing seat cushion"/>
    <s v="Amanda"/>
    <d v="1899-12-30T00:25:00"/>
    <s v="09/27/2024-1803-MSY"/>
    <x v="1"/>
  </r>
  <r>
    <x v="53"/>
    <x v="25"/>
    <n v="501"/>
    <s v="DFW"/>
    <d v="1899-12-30T08:34:00"/>
    <d v="1899-12-30T08:40:00"/>
    <x v="70"/>
    <x v="21"/>
    <x v="0"/>
    <s v="Cabin MGT"/>
    <s v="Amanda"/>
    <d v="1899-12-30T00:06:00"/>
    <s v="09/27/2024-501-DFW"/>
    <x v="1"/>
  </r>
  <r>
    <x v="53"/>
    <x v="27"/>
    <n v="1655"/>
    <s v="CMH"/>
    <d v="1899-12-30T10:30:00"/>
    <d v="1899-12-30T17:58:00"/>
    <x v="114"/>
    <x v="79"/>
    <x v="1"/>
    <s v="DMGD overhead bin"/>
    <s v="Amanda"/>
    <d v="1899-12-30T04:38:00"/>
    <s v="09/27/2024-1655-CMH"/>
    <x v="11"/>
  </r>
  <r>
    <x v="53"/>
    <x v="19"/>
    <n v="395"/>
    <s v="SFO"/>
    <d v="1899-12-30T14:40:00"/>
    <d v="1899-12-30T16:09:00"/>
    <x v="19"/>
    <x v="7"/>
    <x v="1"/>
    <s v="1:10 841 AOS :19 FA's req to tag bags after departure time/bags are correct size but overhead space exceeded//69 total overhead bags"/>
    <s v="Joe"/>
    <d v="1899-12-30T00:35:00"/>
    <s v="09/27/2024-395-SFO"/>
    <x v="3"/>
  </r>
  <r>
    <x v="53"/>
    <x v="19"/>
    <n v="395"/>
    <s v="SFO"/>
    <d v="1899-12-30T14:40:00"/>
    <d v="1899-12-30T16:09:00"/>
    <x v="35"/>
    <x v="21"/>
    <x v="0"/>
    <s v="1:10 841 AOS :19 FA's req to tag bags after departure time/bags are correct size but overhead space exceeded//69 total overhead bags"/>
    <s v="Joe"/>
    <d v="1899-12-30T00:09:30"/>
    <s v="09/27/2024-395-SFO"/>
    <x v="1"/>
  </r>
  <r>
    <x v="53"/>
    <x v="39"/>
    <n v="107"/>
    <s v="LAS"/>
    <d v="1899-12-30T15:34:00"/>
    <d v="1899-12-30T16:45:00"/>
    <x v="99"/>
    <x v="10"/>
    <x v="6"/>
    <s v=":56 LAE :15 ATC flow "/>
    <s v="Joe"/>
    <d v="1899-12-30T00:28:00"/>
    <s v="09/27/2024-107-LAS"/>
    <x v="0"/>
  </r>
  <r>
    <x v="53"/>
    <x v="39"/>
    <n v="107"/>
    <s v="LAS"/>
    <d v="1899-12-30T15:34:00"/>
    <d v="1899-12-30T16:45:00"/>
    <x v="4"/>
    <x v="30"/>
    <x v="2"/>
    <s v=":56 LAE :15 ATC flow "/>
    <s v="Joe"/>
    <d v="1899-12-30T00:07:30"/>
    <s v="09/27/2024-107-LAS"/>
    <x v="1"/>
  </r>
  <r>
    <x v="53"/>
    <x v="38"/>
    <n v="261"/>
    <s v="ORD"/>
    <d v="1899-12-30T16:40:00"/>
    <d v="1899-12-30T19:04:00"/>
    <x v="115"/>
    <x v="10"/>
    <x v="6"/>
    <s v="LAE//clean and search"/>
    <s v="Joe"/>
    <d v="1899-12-30T02:24:00"/>
    <s v="09/27/2024-261-ORD"/>
    <x v="4"/>
  </r>
  <r>
    <x v="53"/>
    <x v="10"/>
    <n v="657"/>
    <s v="DEN"/>
    <d v="1899-12-30T16:20:00"/>
    <d v="1899-12-30T16:36:00"/>
    <x v="54"/>
    <x v="1"/>
    <x v="1"/>
    <s v="MX inspecting L1 door"/>
    <s v="Joe"/>
    <d v="1899-12-30T00:16:00"/>
    <s v="09/27/2024-657-DEN"/>
    <x v="1"/>
  </r>
  <r>
    <x v="54"/>
    <x v="10"/>
    <n v="1695"/>
    <s v="YUL"/>
    <d v="1899-12-30T16:37:00"/>
    <d v="1899-12-30T16:39:00"/>
    <x v="57"/>
    <x v="1"/>
    <x v="1"/>
    <s v="MX HELD BOARDING"/>
    <s v="Amanda"/>
    <d v="1899-12-30T00:02:00"/>
    <s v="09/28/2024-1695-YUL"/>
    <x v="1"/>
  </r>
  <r>
    <x v="54"/>
    <x v="38"/>
    <n v="1629"/>
    <s v="ORD"/>
    <d v="1899-12-30T19:00:00"/>
    <d v="1899-12-30T19:16:00"/>
    <x v="15"/>
    <x v="73"/>
    <x v="1"/>
    <s v="LAE: Changing seatbelts"/>
    <s v="Amanda"/>
    <d v="1899-12-30T00:02:00"/>
    <s v="09/28/2024-1629-ORD"/>
    <x v="1"/>
  </r>
  <r>
    <x v="54"/>
    <x v="38"/>
    <n v="1629"/>
    <s v="ORD"/>
    <d v="1899-12-30T19:00:00"/>
    <d v="1899-12-30T19:16:00"/>
    <x v="20"/>
    <x v="10"/>
    <x v="6"/>
    <s v="LAE: Changing seatbelts"/>
    <s v="Amanda"/>
    <d v="1899-12-30T00:06:00"/>
    <s v="09/28/2024-1629-ORD"/>
    <x v="1"/>
  </r>
  <r>
    <x v="55"/>
    <x v="14"/>
    <n v="103"/>
    <s v="LAS"/>
    <d v="1899-12-30T07:27:00"/>
    <d v="1899-12-30T07:33:00"/>
    <x v="70"/>
    <x v="1"/>
    <x v="1"/>
    <s v="Waiting for logbook"/>
    <s v="Gevone"/>
    <d v="1899-12-30T00:06:00"/>
    <s v="09/29/2024-103-LAS"/>
    <x v="1"/>
  </r>
  <r>
    <x v="55"/>
    <x v="17"/>
    <n v="1819"/>
    <s v="PWM"/>
    <d v="1899-12-30T07:47:00"/>
    <d v="1899-12-30T12:34:00"/>
    <x v="116"/>
    <x v="7"/>
    <x v="1"/>
    <s v="4:07 Aircraft availability/Multi AOS :40 LAE"/>
    <s v="Gevone"/>
    <d v="1899-12-30T02:03:30"/>
    <s v="09/29/2024-1819-PWM"/>
    <x v="13"/>
  </r>
  <r>
    <x v="55"/>
    <x v="17"/>
    <n v="1819"/>
    <s v="PWM"/>
    <d v="1899-12-30T07:47:00"/>
    <d v="1899-12-30T12:34:00"/>
    <x v="5"/>
    <x v="10"/>
    <x v="6"/>
    <s v="4:07 Aircraft availability/Multi AOS :40 LAE"/>
    <s v="Gevone"/>
    <d v="1899-12-30T00:20:00"/>
    <s v="09/29/2024-1819-PWM"/>
    <x v="0"/>
  </r>
  <r>
    <x v="55"/>
    <x v="27"/>
    <n v="193"/>
    <s v="BWI"/>
    <d v="1899-12-30T08:00:00"/>
    <d v="1899-12-30T08:02:00"/>
    <x v="57"/>
    <x v="1"/>
    <x v="1"/>
    <s v="Added MEL for FWD sink"/>
    <s v="Gevone"/>
    <d v="1899-12-30T00:02:00"/>
    <s v="09/29/2024-193-BWI"/>
    <x v="1"/>
  </r>
  <r>
    <x v="55"/>
    <x v="38"/>
    <n v="1925"/>
    <s v="TVC"/>
    <d v="1899-12-30T11:07:00"/>
    <d v="1899-12-30T11:30:00"/>
    <x v="7"/>
    <x v="10"/>
    <x v="6"/>
    <s v="LAE"/>
    <s v="Gevone"/>
    <d v="1899-12-30T00:23:00"/>
    <s v="09/29/2024-1925-TVC"/>
    <x v="1"/>
  </r>
  <r>
    <x v="55"/>
    <x v="7"/>
    <n v="667"/>
    <s v="IAD"/>
    <d v="1899-12-30T11:14:00"/>
    <d v="1899-12-30T11:47:00"/>
    <x v="23"/>
    <x v="10"/>
    <x v="6"/>
    <s v="LAE"/>
    <s v="Gevone"/>
    <d v="1899-12-30T00:33:00"/>
    <s v="09/29/2024-667-IAD"/>
    <x v="0"/>
  </r>
  <r>
    <x v="55"/>
    <x v="33"/>
    <n v="1045"/>
    <s v="BTV"/>
    <d v="1899-12-30T12:54:00"/>
    <d v="1899-12-30T13:09:00"/>
    <x v="4"/>
    <x v="6"/>
    <x v="4"/>
    <s v="dented catering cart won't latch//new cart provided"/>
    <s v="Joe"/>
    <d v="1899-12-30T00:15:00"/>
    <s v="09/29/2024-1045-BTV"/>
    <x v="1"/>
  </r>
  <r>
    <x v="55"/>
    <x v="35"/>
    <n v="207"/>
    <s v="SAV"/>
    <d v="1899-12-30T13:00:00"/>
    <d v="1899-12-30T13:50:00"/>
    <x v="9"/>
    <x v="10"/>
    <x v="6"/>
    <s v=":08 LAE :42 Late catering 13:37-13:50"/>
    <s v="Joe"/>
    <d v="1899-12-30T00:04:00"/>
    <s v="09/29/2024-207-SAV"/>
    <x v="1"/>
  </r>
  <r>
    <x v="55"/>
    <x v="35"/>
    <n v="207"/>
    <s v="SAV"/>
    <d v="1899-12-30T13:00:00"/>
    <d v="1899-12-30T13:50:00"/>
    <x v="84"/>
    <x v="6"/>
    <x v="4"/>
    <s v=":08 LAE :42 Late catering 13:37-13:50"/>
    <s v="Joe"/>
    <d v="1899-12-30T00:21:00"/>
    <s v="09/29/2024-207-SAV"/>
    <x v="0"/>
  </r>
  <r>
    <x v="55"/>
    <x v="4"/>
    <n v="345"/>
    <s v="MCO"/>
    <d v="1899-12-30T13:47:00"/>
    <d v="1899-12-30T14:18:00"/>
    <x v="45"/>
    <x v="10"/>
    <x v="6"/>
    <s v=":21 LAE :10 Last pax off 13:35//cleaners 13:29-13:49 causing JB back up - DK is looking further into this"/>
    <s v="Joe"/>
    <d v="1899-12-30T00:10:30"/>
    <s v="09/29/2024-345-MCO"/>
    <x v="1"/>
  </r>
  <r>
    <x v="55"/>
    <x v="4"/>
    <n v="345"/>
    <s v="MCO"/>
    <d v="1899-12-30T13:47:00"/>
    <d v="1899-12-30T14:18:00"/>
    <x v="12"/>
    <x v="58"/>
    <x v="14"/>
    <s v=":21 LAE :10 Last pax off 13:35//cleaners 13:29-13:49 causing JB back up - DK is looking further into this"/>
    <s v="Joe"/>
    <d v="1899-12-30T00:05:00"/>
    <s v="09/29/2024-345-MCO"/>
    <x v="1"/>
  </r>
  <r>
    <x v="55"/>
    <x v="8"/>
    <n v="919"/>
    <s v="RDU"/>
    <d v="1899-12-30T13:54:00"/>
    <d v="1899-12-30T14:55:00"/>
    <x v="117"/>
    <x v="10"/>
    <x v="6"/>
    <s v=":49 LAE :12 late catering"/>
    <s v="Joe"/>
    <d v="1899-12-30T00:24:30"/>
    <s v="09/29/2024-919-RDU"/>
    <x v="0"/>
  </r>
  <r>
    <x v="55"/>
    <x v="8"/>
    <n v="919"/>
    <s v="RDU"/>
    <d v="1899-12-30T13:54:00"/>
    <d v="1899-12-30T14:55:00"/>
    <x v="20"/>
    <x v="6"/>
    <x v="4"/>
    <s v=":49 LAE :12 late catering"/>
    <s v="Joe"/>
    <d v="1899-12-30T00:06:00"/>
    <s v="09/29/2024-919-RDU"/>
    <x v="1"/>
  </r>
  <r>
    <x v="55"/>
    <x v="38"/>
    <n v="503"/>
    <s v="DFW"/>
    <d v="1899-12-30T14:07:00"/>
    <d v="1899-12-30T16:38:00"/>
    <x v="118"/>
    <x v="80"/>
    <x v="5"/>
    <s v="CA fatigue call"/>
    <s v="Joe"/>
    <d v="1899-12-30T02:31:00"/>
    <s v="09/29/2024-503-DFW"/>
    <x v="2"/>
  </r>
  <r>
    <x v="55"/>
    <x v="37"/>
    <n v="657"/>
    <s v="DEN"/>
    <d v="1899-12-30T14:27:00"/>
    <d v="1899-12-30T14:54:00"/>
    <x v="90"/>
    <x v="6"/>
    <x v="4"/>
    <s v="Catering off 14:47"/>
    <s v="Joe"/>
    <d v="1899-12-30T00:27:00"/>
    <s v="09/29/2024-657-DEN"/>
    <x v="1"/>
  </r>
  <r>
    <x v="55"/>
    <x v="11"/>
    <n v="421"/>
    <s v="LAX"/>
    <d v="1899-12-30T14:54:00"/>
    <d v="1899-12-30T15:56:00"/>
    <x v="69"/>
    <x v="10"/>
    <x v="6"/>
    <s v=":53 LAE :09 CSA tagging oversized bag at STD"/>
    <s v="Joe"/>
    <d v="1899-12-30T00:26:30"/>
    <s v="09/29/2024-421-LAX"/>
    <x v="0"/>
  </r>
  <r>
    <x v="55"/>
    <x v="11"/>
    <n v="421"/>
    <s v="LAX"/>
    <d v="1899-12-30T14:54:00"/>
    <d v="1899-12-30T15:56:00"/>
    <x v="2"/>
    <x v="81"/>
    <x v="7"/>
    <s v=":53 LAE :09 CSA tagging oversized bag at STD"/>
    <s v="Joe"/>
    <d v="1899-12-30T00:04:30"/>
    <s v="09/29/2024-421-LAX"/>
    <x v="1"/>
  </r>
  <r>
    <x v="55"/>
    <x v="16"/>
    <n v="395"/>
    <s v="SFO"/>
    <d v="1899-12-30T15:00:00"/>
    <d v="1899-12-30T15:36:00"/>
    <x v="28"/>
    <x v="10"/>
    <x v="6"/>
    <s v=":22 LAE :07 ppwk to CA 15:26 and returned 15:36 :05 Late to start boarding :02 2 WCHR"/>
    <s v="Joe"/>
    <d v="1899-12-30T00:05:30"/>
    <s v="09/29/2024-395-SFO"/>
    <x v="1"/>
  </r>
  <r>
    <x v="55"/>
    <x v="16"/>
    <n v="395"/>
    <s v="SFO"/>
    <d v="1899-12-30T15:00:00"/>
    <d v="1899-12-30T15:36:00"/>
    <x v="73"/>
    <x v="8"/>
    <x v="5"/>
    <s v=":22 LAE :07 ppwk to CA 15:26 and returned 15:36 :05 Late to start boarding :02 2 WCHR"/>
    <s v="Joe"/>
    <d v="1899-12-30T00:01:45"/>
    <s v="09/29/2024-395-SFO"/>
    <x v="1"/>
  </r>
  <r>
    <x v="55"/>
    <x v="16"/>
    <n v="395"/>
    <s v="SFO"/>
    <d v="1899-12-30T15:00:00"/>
    <d v="1899-12-30T15:36:00"/>
    <x v="44"/>
    <x v="33"/>
    <x v="7"/>
    <s v=":22 LAE :07 ppwk to CA 15:26 and returned 15:36 :05 Late to start boarding :02 2 WCHR"/>
    <s v="Joe"/>
    <d v="1899-12-30T00:01:15"/>
    <s v="09/29/2024-395-SFO"/>
    <x v="1"/>
  </r>
  <r>
    <x v="55"/>
    <x v="16"/>
    <n v="395"/>
    <s v="SFO"/>
    <d v="1899-12-30T15:00:00"/>
    <d v="1899-12-30T15:36:00"/>
    <x v="57"/>
    <x v="11"/>
    <x v="7"/>
    <s v=":22 LAE :07 ppwk to CA 15:26 and returned 15:36 :05 Late to start boarding :02 2 WCHR"/>
    <s v="Joe"/>
    <d v="1899-12-30T00:00:30"/>
    <s v="09/29/2024-395-SFO"/>
    <x v="1"/>
  </r>
  <r>
    <x v="55"/>
    <x v="23"/>
    <n v="605"/>
    <s v="PHX"/>
    <d v="1899-12-30T15:27:00"/>
    <d v="1899-12-30T15:43:00"/>
    <x v="54"/>
    <x v="1"/>
    <x v="1"/>
    <s v="Logbook received @ 15:40"/>
    <s v="Joe"/>
    <d v="1899-12-30T00:16:00"/>
    <s v="09/29/2024-605-PHX"/>
    <x v="1"/>
  </r>
  <r>
    <x v="55"/>
    <x v="14"/>
    <n v="295"/>
    <s v="PDX"/>
    <d v="1899-12-30T15:40:00"/>
    <d v="1899-12-30T15:48:00"/>
    <x v="9"/>
    <x v="6"/>
    <x v="4"/>
    <s v="Catering came back to switch out meals 15:44-15:48"/>
    <s v="Joe"/>
    <d v="1899-12-30T00:08:00"/>
    <s v="09/29/2024-295-PDX"/>
    <x v="1"/>
  </r>
  <r>
    <x v="56"/>
    <x v="24"/>
    <n v="233"/>
    <s v="EWR"/>
    <d v="1899-12-30T07:07:00"/>
    <d v="1899-12-30T07:19:00"/>
    <x v="20"/>
    <x v="8"/>
    <x v="5"/>
    <s v="CA performing manual count "/>
    <s v="Gevone"/>
    <d v="1899-12-30T00:12:00"/>
    <s v="09/30/2024-233-EWR"/>
    <x v="1"/>
  </r>
  <r>
    <x v="56"/>
    <x v="14"/>
    <n v="367"/>
    <s v="TPA"/>
    <d v="1899-12-30T07:20:00"/>
    <d v="1899-12-30T07:23:00"/>
    <x v="22"/>
    <x v="81"/>
    <x v="7"/>
    <s v="Late gate checks added at STD/Cargo door closed @0723"/>
    <s v="Gevone"/>
    <d v="1899-12-30T00:03:00"/>
    <s v="09/30/2024-367-TPA"/>
    <x v="1"/>
  </r>
  <r>
    <x v="56"/>
    <x v="4"/>
    <n v="343"/>
    <s v="MCO"/>
    <d v="1899-12-30T07:27:00"/>
    <d v="1899-12-30T07:32:00"/>
    <x v="44"/>
    <x v="13"/>
    <x v="8"/>
    <s v="Waiting on late PAX to be seated/L1 door closed @0732 "/>
    <s v="Gevone"/>
    <d v="1899-12-30T00:05:00"/>
    <s v="09/30/2024-343-MCO"/>
    <x v="1"/>
  </r>
  <r>
    <x v="56"/>
    <x v="7"/>
    <n v="383"/>
    <s v="RSW"/>
    <d v="1899-12-30T07:40:00"/>
    <d v="1899-12-30T07:53:00"/>
    <x v="29"/>
    <x v="21"/>
    <x v="0"/>
    <s v="FA pulled bag from OH @ STD to tag/LMC added @0753"/>
    <s v="Gevone"/>
    <d v="1899-12-30T00:13:00"/>
    <s v="09/30/2024-383-RSW"/>
    <x v="1"/>
  </r>
  <r>
    <x v="56"/>
    <x v="35"/>
    <n v="603"/>
    <s v="PHX"/>
    <d v="1899-12-30T08:27:00"/>
    <d v="1899-12-30T08:40:00"/>
    <x v="29"/>
    <x v="11"/>
    <x v="7"/>
    <s v="Late ADA PAX showed to gate"/>
    <s v="Gevone"/>
    <d v="1899-12-30T00:13:00"/>
    <s v="09/30/2024-603-PHX"/>
    <x v="1"/>
  </r>
  <r>
    <x v="56"/>
    <x v="6"/>
    <n v="295"/>
    <s v="PDX"/>
    <d v="1899-12-30T15:07:00"/>
    <d v="1899-12-30T15:47:00"/>
    <x v="5"/>
    <x v="7"/>
    <x v="1"/>
    <s v="851 AOS//tail swap"/>
    <s v="Joe"/>
    <d v="1899-12-30T00:40:00"/>
    <s v="09/30/2024-295-PDX"/>
    <x v="0"/>
  </r>
  <r>
    <x v="56"/>
    <x v="11"/>
    <n v="107"/>
    <s v="LAS"/>
    <d v="1899-12-30T15:47:00"/>
    <d v="1899-12-30T16:08:00"/>
    <x v="45"/>
    <x v="82"/>
    <x v="12"/>
    <s v="Gate and ticket counter computers cannot connect to server//MAC # INC0219166//SY # INC0127029//system up 15:59"/>
    <s v="Joe"/>
    <d v="1899-12-30T00:21:00"/>
    <s v="09/30/2024-107-LAS"/>
    <x v="1"/>
  </r>
  <r>
    <x v="56"/>
    <x v="4"/>
    <n v="607"/>
    <s v="PHX"/>
    <d v="1899-12-30T16:00:00"/>
    <d v="1899-12-30T16:31:00"/>
    <x v="38"/>
    <x v="82"/>
    <x v="12"/>
    <s v="Gate and ticket counter computers cannot connect to server//MAC # INC0219166//SY # INC0127029//system up 15:59"/>
    <s v="Joe"/>
    <d v="1899-12-30T00:31:00"/>
    <s v="09/30/2024-607-PHX"/>
    <x v="0"/>
  </r>
  <r>
    <x v="56"/>
    <x v="14"/>
    <n v="259"/>
    <s v="ORD"/>
    <d v="1899-12-30T16:07:00"/>
    <d v="1899-12-30T16:56:00"/>
    <x v="117"/>
    <x v="8"/>
    <x v="5"/>
    <s v="Pilot replacement"/>
    <s v="Joe"/>
    <d v="1899-12-30T00:49:00"/>
    <s v="09/30/2024-259-ORD"/>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x v="0"/>
    <x v="0"/>
    <n v="567"/>
    <x v="0"/>
    <d v="1899-12-30T06:47:00"/>
    <d v="1899-12-30T07:30:00"/>
    <x v="0"/>
    <x v="0"/>
    <x v="0"/>
    <s v="FA Sick Call, replacement arrived @0720L"/>
    <x v="0"/>
  </r>
  <r>
    <x v="0"/>
    <x v="1"/>
    <n v="1227"/>
    <x v="1"/>
    <d v="1899-12-30T07:14:00"/>
    <d v="1899-12-30T07:58:00"/>
    <x v="1"/>
    <x v="1"/>
    <x v="1"/>
    <s v="Returned to gate H14 for noise in AFT galley"/>
    <x v="0"/>
  </r>
  <r>
    <x v="0"/>
    <x v="2"/>
    <n v="193"/>
    <x v="2"/>
    <d v="1899-12-30T07:20:00"/>
    <d v="1899-12-30T07:29:00"/>
    <x v="2"/>
    <x v="2"/>
    <x v="2"/>
    <s v="ATC Metering to the gate"/>
    <x v="0"/>
  </r>
  <r>
    <x v="0"/>
    <x v="3"/>
    <n v="341"/>
    <x v="3"/>
    <d v="1899-12-30T07:27:00"/>
    <d v="1899-12-30T07:28:00"/>
    <x v="3"/>
    <x v="2"/>
    <x v="2"/>
    <s v="ATC Metering to the gate"/>
    <x v="0"/>
  </r>
  <r>
    <x v="0"/>
    <x v="4"/>
    <n v="1917"/>
    <x v="4"/>
    <d v="1899-12-30T07:34:00"/>
    <d v="1899-12-30T07:49:00"/>
    <x v="4"/>
    <x v="3"/>
    <x v="0"/>
    <s v="Late to gate due to late FA on PREV FLT (567JFK)"/>
    <x v="0"/>
  </r>
  <r>
    <x v="0"/>
    <x v="5"/>
    <n v="1123"/>
    <x v="5"/>
    <d v="1899-12-30T08:14:00"/>
    <d v="1899-12-30T08:54:00"/>
    <x v="5"/>
    <x v="4"/>
    <x v="3"/>
    <s v="Tire change"/>
    <x v="0"/>
  </r>
  <r>
    <x v="0"/>
    <x v="6"/>
    <n v="909"/>
    <x v="6"/>
    <d v="1899-12-30T08:27:00"/>
    <d v="1899-12-30T08:28:00"/>
    <x v="3"/>
    <x v="1"/>
    <x v="1"/>
    <s v="Late to gate- Working on fuel imbalance at hangar"/>
    <x v="0"/>
  </r>
  <r>
    <x v="0"/>
    <x v="7"/>
    <n v="501"/>
    <x v="7"/>
    <d v="1899-12-30T08:47:00"/>
    <d v="1899-12-30T09:01:00"/>
    <x v="6"/>
    <x v="5"/>
    <x v="1"/>
    <s v="H4 opened @ 0740, MX blocked in @0818"/>
    <x v="0"/>
  </r>
  <r>
    <x v="0"/>
    <x v="8"/>
    <n v="1821"/>
    <x v="8"/>
    <d v="1899-12-30T09:14:00"/>
    <d v="1899-12-30T09:37:00"/>
    <x v="7"/>
    <x v="1"/>
    <x v="1"/>
    <s v="APU MEL Added- Air start required"/>
    <x v="0"/>
  </r>
  <r>
    <x v="0"/>
    <x v="9"/>
    <n v="303"/>
    <x v="9"/>
    <d v="1899-12-30T09:20:00"/>
    <d v="1899-12-30T09:38:00"/>
    <x v="8"/>
    <x v="1"/>
    <x v="1"/>
    <s v="Coffee maker and oven MEL"/>
    <x v="0"/>
  </r>
  <r>
    <x v="0"/>
    <x v="10"/>
    <n v="1695"/>
    <x v="10"/>
    <d v="1899-12-30T09:30:00"/>
    <d v="1899-12-30T09:38:00"/>
    <x v="9"/>
    <x v="1"/>
    <x v="1"/>
    <s v="Late to gate- Working on fuel imbalance at hangar"/>
    <x v="0"/>
  </r>
  <r>
    <x v="0"/>
    <x v="11"/>
    <n v="1053"/>
    <x v="11"/>
    <d v="1899-12-30T09:47:00"/>
    <d v="1899-12-30T10:10:00"/>
    <x v="7"/>
    <x v="6"/>
    <x v="4"/>
    <s v="Late catering, not on until 0956L- called multiple times"/>
    <x v="0"/>
  </r>
  <r>
    <x v="0"/>
    <x v="12"/>
    <n v="667"/>
    <x v="12"/>
    <d v="1899-12-30T10:05:00"/>
    <d v="1899-12-30T10:25:00"/>
    <x v="10"/>
    <x v="1"/>
    <x v="1"/>
    <s v="MX on board- Cycling circuit breaker light "/>
    <x v="0"/>
  </r>
  <r>
    <x v="0"/>
    <x v="13"/>
    <n v="407"/>
    <x v="13"/>
    <d v="1899-12-30T14:34:00"/>
    <d v="1899-12-30T17:15:00"/>
    <x v="11"/>
    <x v="7"/>
    <x v="1"/>
    <s v="Aircraft rotation from 832 L2 DOOR "/>
    <x v="1"/>
  </r>
  <r>
    <x v="0"/>
    <x v="1"/>
    <n v="605"/>
    <x v="14"/>
    <d v="1899-12-30T14:47:00"/>
    <d v="1899-12-30T14:57:00"/>
    <x v="12"/>
    <x v="8"/>
    <x v="5"/>
    <s v="CA held boarding to debrief with inbound CA/1st PAX on board @1429"/>
    <x v="1"/>
  </r>
  <r>
    <x v="0"/>
    <x v="14"/>
    <n v="285"/>
    <x v="15"/>
    <d v="1899-12-30T15:20:00"/>
    <d v="1899-12-30T15:35:00"/>
    <x v="4"/>
    <x v="9"/>
    <x v="3"/>
    <s v="MISSING 7 BAGS"/>
    <x v="1"/>
  </r>
  <r>
    <x v="0"/>
    <x v="5"/>
    <n v="395"/>
    <x v="16"/>
    <d v="1899-12-30T14:54:00"/>
    <d v="1899-12-30T15:49:00"/>
    <x v="13"/>
    <x v="9"/>
    <x v="3"/>
    <s v=":45 LAE :10 Locating bags"/>
    <x v="1"/>
  </r>
  <r>
    <x v="0"/>
    <x v="0"/>
    <n v="427"/>
    <x v="17"/>
    <d v="1899-12-30T14:40:00"/>
    <d v="1899-12-30T15:18:00"/>
    <x v="14"/>
    <x v="10"/>
    <x v="6"/>
    <s v=":34 LAE :4 POS needing lift and assist"/>
    <x v="1"/>
  </r>
  <r>
    <x v="0"/>
    <x v="15"/>
    <n v="499"/>
    <x v="18"/>
    <d v="1899-12-30T15:34:00"/>
    <d v="1899-12-30T16:08:00"/>
    <x v="15"/>
    <x v="1"/>
    <x v="1"/>
    <s v="MX MEL potable water"/>
    <x v="1"/>
  </r>
  <r>
    <x v="0"/>
    <x v="16"/>
    <n v="1701"/>
    <x v="19"/>
    <d v="1899-12-30T15:27:00"/>
    <d v="1899-12-30T16:41:00"/>
    <x v="16"/>
    <x v="1"/>
    <x v="1"/>
    <s v="MX held boarding for GPS "/>
    <x v="1"/>
  </r>
  <r>
    <x v="0"/>
    <x v="17"/>
    <n v="1273"/>
    <x v="20"/>
    <d v="1899-12-30T15:40:00"/>
    <d v="1899-12-30T16:26:00"/>
    <x v="17"/>
    <x v="1"/>
    <x v="1"/>
    <s v="MX held boarding to MEL potable water"/>
    <x v="1"/>
  </r>
  <r>
    <x v="0"/>
    <x v="6"/>
    <n v="1815"/>
    <x v="21"/>
    <d v="1899-12-30T16:07:00"/>
    <d v="1899-12-30T16:11:00"/>
    <x v="14"/>
    <x v="11"/>
    <x v="5"/>
    <s v="Crew coming from BZN/304"/>
    <x v="1"/>
  </r>
  <r>
    <x v="0"/>
    <x v="3"/>
    <n v="659"/>
    <x v="22"/>
    <d v="1899-12-30T16:14:00"/>
    <d v="1899-12-30T17:50:00"/>
    <x v="18"/>
    <x v="1"/>
    <x v="1"/>
    <s v=":26 LAE :1:10 MX held boarding write ups/Clear boarding @ 1705"/>
    <x v="1"/>
  </r>
  <r>
    <x v="0"/>
    <x v="18"/>
    <n v="1953"/>
    <x v="23"/>
    <d v="1899-12-30T16:20:00"/>
    <d v="1899-12-30T16:42:00"/>
    <x v="19"/>
    <x v="10"/>
    <x v="6"/>
    <s v=":10 LAE :12 Deplaning 8 ADA PAX cause slow boarding"/>
    <x v="1"/>
  </r>
  <r>
    <x v="0"/>
    <x v="9"/>
    <n v="107"/>
    <x v="24"/>
    <d v="1899-12-30T16:00:00"/>
    <d v="1899-12-30T16:20:00"/>
    <x v="20"/>
    <x v="12"/>
    <x v="7"/>
    <s v=":17 LAE :3 Waiting on PAX to be seated "/>
    <x v="1"/>
  </r>
  <r>
    <x v="0"/>
    <x v="19"/>
    <n v="1913"/>
    <x v="25"/>
    <d v="1899-12-30T15:54:00"/>
    <d v="1899-12-30T16:27:00"/>
    <x v="21"/>
    <x v="7"/>
    <x v="1"/>
    <s v="Aircraft rotation from 843"/>
    <x v="1"/>
  </r>
  <r>
    <x v="0"/>
    <x v="20"/>
    <n v="1617"/>
    <x v="26"/>
    <d v="1899-12-30T16:34:00"/>
    <d v="1899-12-30T19:01:00"/>
    <x v="22"/>
    <x v="1"/>
    <x v="1"/>
    <s v="Lightning strike/MX held boarding/Clear to board @1810"/>
    <x v="1"/>
  </r>
  <r>
    <x v="0"/>
    <x v="8"/>
    <n v="219"/>
    <x v="27"/>
    <d v="1899-12-30T15:14:00"/>
    <d v="1899-12-30T17:59:00"/>
    <x v="23"/>
    <x v="7"/>
    <x v="1"/>
    <s v=":45 LAE :2:00 Aircraft rotation from 819 "/>
    <x v="1"/>
  </r>
  <r>
    <x v="0"/>
    <x v="21"/>
    <n v="473"/>
    <x v="28"/>
    <d v="1899-12-30T17:00:00"/>
    <d v="1899-12-30T17:57:00"/>
    <x v="24"/>
    <x v="6"/>
    <x v="4"/>
    <s v=":35 LAE :22 Late catering/OFF @1745"/>
    <x v="1"/>
  </r>
  <r>
    <x v="1"/>
    <x v="13"/>
    <n v="391"/>
    <x v="16"/>
    <d v="1899-12-30T06:00:00"/>
    <d v="1899-12-30T06:09:00"/>
    <x v="2"/>
    <x v="0"/>
    <x v="0"/>
    <s v="Late FA"/>
    <x v="0"/>
  </r>
  <r>
    <x v="1"/>
    <x v="18"/>
    <n v="383"/>
    <x v="29"/>
    <d v="1899-12-30T06:34:00"/>
    <d v="1899-12-30T07:07:00"/>
    <x v="21"/>
    <x v="13"/>
    <x v="8"/>
    <s v="Bird strike"/>
    <x v="0"/>
  </r>
  <r>
    <x v="1"/>
    <x v="22"/>
    <n v="1907"/>
    <x v="30"/>
    <d v="1899-12-30T06:47:00"/>
    <d v="1899-12-30T06:59:00"/>
    <x v="19"/>
    <x v="9"/>
    <x v="3"/>
    <s v="Inbound redeye transfers not separated upon arrival, searching for connecting bags. "/>
    <x v="0"/>
  </r>
  <r>
    <x v="1"/>
    <x v="21"/>
    <n v="1835"/>
    <x v="31"/>
    <d v="1899-12-30T07:07:00"/>
    <d v="1899-12-30T07:23:00"/>
    <x v="20"/>
    <x v="14"/>
    <x v="3"/>
    <s v=":13 LAE :03Late signing security sheet, working on separating ANC transfer bags. "/>
    <x v="0"/>
  </r>
  <r>
    <x v="1"/>
    <x v="5"/>
    <n v="489"/>
    <x v="32"/>
    <d v="1899-12-30T07:27:00"/>
    <d v="1899-12-30T07:36:00"/>
    <x v="2"/>
    <x v="0"/>
    <x v="0"/>
    <s v="Late FA"/>
    <x v="0"/>
  </r>
  <r>
    <x v="1"/>
    <x v="14"/>
    <n v="558"/>
    <x v="33"/>
    <d v="1899-12-30T08:00:00"/>
    <d v="1899-12-30T08:18:00"/>
    <x v="8"/>
    <x v="0"/>
    <x v="0"/>
    <s v="Late FA"/>
    <x v="0"/>
  </r>
  <r>
    <x v="1"/>
    <x v="4"/>
    <n v="367"/>
    <x v="34"/>
    <d v="1899-12-30T08:20:00"/>
    <d v="1899-12-30T08:29:00"/>
    <x v="2"/>
    <x v="2"/>
    <x v="2"/>
    <s v="ATC Metering to the gate"/>
    <x v="0"/>
  </r>
  <r>
    <x v="1"/>
    <x v="0"/>
    <n v="1419"/>
    <x v="35"/>
    <d v="1899-12-30T08:40:00"/>
    <d v="1899-12-30T08:43:00"/>
    <x v="20"/>
    <x v="5"/>
    <x v="1"/>
    <s v="H3 open @ 0727, MX blocked at 0806"/>
    <x v="0"/>
  </r>
  <r>
    <x v="1"/>
    <x v="23"/>
    <n v="501"/>
    <x v="7"/>
    <d v="1899-12-30T08:47:00"/>
    <d v="1899-12-30T09:26:00"/>
    <x v="25"/>
    <x v="1"/>
    <x v="1"/>
    <s v="CA seat change/ ceiling light"/>
    <x v="0"/>
  </r>
  <r>
    <x v="1"/>
    <x v="8"/>
    <n v="1947"/>
    <x v="36"/>
    <d v="1899-12-30T08:54:00"/>
    <d v="1899-12-30T09:38:00"/>
    <x v="1"/>
    <x v="7"/>
    <x v="1"/>
    <s v="Swap from 820, PWM can not handle airstart."/>
    <x v="0"/>
  </r>
  <r>
    <x v="1"/>
    <x v="2"/>
    <n v="1821"/>
    <x v="8"/>
    <d v="1899-12-30T09:00:00"/>
    <d v="1899-12-30T11:34:00"/>
    <x v="26"/>
    <x v="13"/>
    <x v="8"/>
    <s v="Bird strike"/>
    <x v="0"/>
  </r>
  <r>
    <x v="1"/>
    <x v="24"/>
    <n v="1057"/>
    <x v="37"/>
    <d v="1899-12-30T10:00:00"/>
    <d v="1899-12-30T13:40:00"/>
    <x v="27"/>
    <x v="7"/>
    <x v="1"/>
    <s v="AOS"/>
    <x v="0"/>
  </r>
  <r>
    <x v="1"/>
    <x v="6"/>
    <n v="1651"/>
    <x v="7"/>
    <d v="1899-12-30T10:50:00"/>
    <d v="1899-12-30T12:09:00"/>
    <x v="28"/>
    <x v="13"/>
    <x v="8"/>
    <s v="AOS"/>
    <x v="0"/>
  </r>
  <r>
    <x v="1"/>
    <x v="25"/>
    <n v="101"/>
    <x v="24"/>
    <d v="1899-12-30T12:07:00"/>
    <d v="1899-12-30T12:25:00"/>
    <x v="4"/>
    <x v="15"/>
    <x v="3"/>
    <s v="03: LAE / / :15 Late upload"/>
    <x v="2"/>
  </r>
  <r>
    <x v="1"/>
    <x v="22"/>
    <n v="209"/>
    <x v="38"/>
    <d v="1899-12-30T12:20:00"/>
    <d v="1899-12-30T12:53:00"/>
    <x v="21"/>
    <x v="15"/>
    <x v="3"/>
    <s v="Late upload"/>
    <x v="2"/>
  </r>
  <r>
    <x v="1"/>
    <x v="15"/>
    <n v="499"/>
    <x v="18"/>
    <d v="1899-12-30T14:47:00"/>
    <d v="1899-12-30T14:58:00"/>
    <x v="29"/>
    <x v="6"/>
    <x v="4"/>
    <s v="Waiting for catering to bring items"/>
    <x v="2"/>
  </r>
  <r>
    <x v="1"/>
    <x v="26"/>
    <n v="285"/>
    <x v="15"/>
    <d v="1899-12-30T15:00:00"/>
    <d v="1899-12-30T15:38:00"/>
    <x v="4"/>
    <x v="7"/>
    <x v="1"/>
    <s v=":15 836 window crack / / :23 Uploaded incorrect aircraft @H1 due to tail swap"/>
    <x v="2"/>
  </r>
  <r>
    <x v="1"/>
    <x v="26"/>
    <n v="285"/>
    <x v="15"/>
    <d v="1899-12-30T15:00:00"/>
    <d v="1899-12-30T15:38:00"/>
    <x v="7"/>
    <x v="14"/>
    <x v="3"/>
    <s v=":15 836 window crack / / :23 Uploaded incorrect aircraft @H1 due to tail swap"/>
    <x v="2"/>
  </r>
  <r>
    <x v="1"/>
    <x v="17"/>
    <n v="407"/>
    <x v="13"/>
    <d v="1899-12-30T14:54:00"/>
    <d v="1899-12-30T15:06:00"/>
    <x v="19"/>
    <x v="1"/>
    <x v="1"/>
    <s v="Waiting for logbook. MX off at 1503"/>
    <x v="2"/>
  </r>
  <r>
    <x v="1"/>
    <x v="7"/>
    <n v="425"/>
    <x v="17"/>
    <d v="1899-12-30T15:07:00"/>
    <d v="1899-12-30T15:26:00"/>
    <x v="30"/>
    <x v="1"/>
    <x v="1"/>
    <s v="MX on 1420-1430 and 1510-1525"/>
    <x v="2"/>
  </r>
  <r>
    <x v="1"/>
    <x v="27"/>
    <n v="1925"/>
    <x v="39"/>
    <d v="1899-12-30T16:07:00"/>
    <d v="1899-12-30T16:26:00"/>
    <x v="30"/>
    <x v="16"/>
    <x v="3"/>
    <s v="Delayed previous flight due to SEA 285 open @ 1538 block at 15:49"/>
    <x v="2"/>
  </r>
  <r>
    <x v="1"/>
    <x v="18"/>
    <n v="295"/>
    <x v="40"/>
    <d v="1899-12-30T15:27:00"/>
    <d v="1899-12-30T15:38:00"/>
    <x v="12"/>
    <x v="10"/>
    <x v="6"/>
    <s v=":01 LAE / / :10 boarding ADA passengers"/>
    <x v="2"/>
  </r>
  <r>
    <x v="1"/>
    <x v="28"/>
    <n v="659"/>
    <x v="22"/>
    <d v="1899-12-30T16:27:00"/>
    <d v="1899-12-30T18:16:00"/>
    <x v="31"/>
    <x v="7"/>
    <x v="1"/>
    <s v="836 AOS"/>
    <x v="2"/>
  </r>
  <r>
    <x v="1"/>
    <x v="2"/>
    <n v="635"/>
    <x v="41"/>
    <d v="1899-12-30T16:47:00"/>
    <d v="1899-12-30T19:35:00"/>
    <x v="32"/>
    <x v="7"/>
    <x v="1"/>
    <s v="832 AOS"/>
    <x v="2"/>
  </r>
  <r>
    <x v="1"/>
    <x v="2"/>
    <n v="635"/>
    <x v="41"/>
    <d v="1899-12-30T16:47:00"/>
    <d v="1899-12-30T19:35:00"/>
    <x v="6"/>
    <x v="17"/>
    <x v="3"/>
    <s v="832 AOS"/>
    <x v="2"/>
  </r>
  <r>
    <x v="1"/>
    <x v="10"/>
    <n v="605"/>
    <x v="14"/>
    <d v="1899-12-30T16:00:00"/>
    <d v="1899-12-30T17:37:00"/>
    <x v="33"/>
    <x v="7"/>
    <x v="1"/>
    <s v="1:20 Aircraft swap for defects on 823SY / / :17deplaning 4 wchr - boarding 3 wchr and 1 WCHC"/>
    <x v="2"/>
  </r>
  <r>
    <x v="1"/>
    <x v="10"/>
    <n v="605"/>
    <x v="14"/>
    <d v="1899-12-30T16:00:00"/>
    <d v="1899-12-30T17:37:00"/>
    <x v="34"/>
    <x v="10"/>
    <x v="6"/>
    <s v="1:20 Aircraft swap for defects on 823SY / / :17deplaning 4 wchr - boarding 3 wchr and 1 WCHC"/>
    <x v="2"/>
  </r>
  <r>
    <x v="1"/>
    <x v="16"/>
    <n v="107"/>
    <x v="24"/>
    <d v="1899-12-30T16:14:00"/>
    <d v="1899-12-30T16:27:00"/>
    <x v="35"/>
    <x v="8"/>
    <x v="5"/>
    <s v="Late brake release. Door closed at 1614 after MX off"/>
    <x v="2"/>
  </r>
  <r>
    <x v="1"/>
    <x v="24"/>
    <n v="261"/>
    <x v="42"/>
    <d v="1899-12-30T17:30:00"/>
    <d v="1899-12-30T19:16:00"/>
    <x v="36"/>
    <x v="7"/>
    <x v="1"/>
    <s v="Aircraft swap for defects on 820SY"/>
    <x v="2"/>
  </r>
  <r>
    <x v="1"/>
    <x v="4"/>
    <n v="1275"/>
    <x v="20"/>
    <d v="1899-12-30T14:40:00"/>
    <d v="1899-12-30T16:39:00"/>
    <x v="37"/>
    <x v="18"/>
    <x v="5"/>
    <s v="1:50 Pilot sick call / / :09 crew down 1605, pax let onboard 1618"/>
    <x v="2"/>
  </r>
  <r>
    <x v="1"/>
    <x v="4"/>
    <n v="1275"/>
    <x v="20"/>
    <d v="1899-12-30T14:40:00"/>
    <d v="1899-12-30T16:39:00"/>
    <x v="2"/>
    <x v="19"/>
    <x v="0"/>
    <s v="1:50 Pilot sick call / / :09 crew down 1605, pax let onboard 1618"/>
    <x v="2"/>
  </r>
  <r>
    <x v="1"/>
    <x v="1"/>
    <n v="473"/>
    <x v="28"/>
    <d v="1899-12-30T17:00:00"/>
    <d v="1899-12-30T17:14:00"/>
    <x v="6"/>
    <x v="6"/>
    <x v="4"/>
    <s v="Late catering. Off at 1713"/>
    <x v="2"/>
  </r>
  <r>
    <x v="1"/>
    <x v="13"/>
    <n v="397"/>
    <x v="16"/>
    <d v="1899-12-30T20:45:00"/>
    <d v="1899-12-30T20:59:00"/>
    <x v="6"/>
    <x v="15"/>
    <x v="3"/>
    <s v="Late loading of bags"/>
    <x v="2"/>
  </r>
  <r>
    <x v="1"/>
    <x v="3"/>
    <n v="289"/>
    <x v="15"/>
    <d v="1899-12-30T21:00:00"/>
    <d v="1899-12-30T21:12:00"/>
    <x v="19"/>
    <x v="20"/>
    <x v="3"/>
    <s v="Missing 9 bags at departure time. Sweeping ramp for bags. Brock shows departed 5 short"/>
    <x v="2"/>
  </r>
  <r>
    <x v="2"/>
    <x v="17"/>
    <n v="631"/>
    <x v="41"/>
    <d v="1899-12-30T06:00:00"/>
    <d v="1899-12-30T06:01:00"/>
    <x v="3"/>
    <x v="8"/>
    <x v="5"/>
    <s v="CA stepped off aircraft looking for fuel slip, but he had it with his paperwork. "/>
    <x v="0"/>
  </r>
  <r>
    <x v="2"/>
    <x v="29"/>
    <n v="383"/>
    <x v="29"/>
    <d v="1899-12-30T06:20:00"/>
    <d v="1899-12-30T07:20:00"/>
    <x v="38"/>
    <x v="1"/>
    <x v="1"/>
    <s v="RTG- Hydraulic Leak"/>
    <x v="0"/>
  </r>
  <r>
    <x v="2"/>
    <x v="23"/>
    <n v="303"/>
    <x v="9"/>
    <d v="1899-12-30T07:34:00"/>
    <d v="1899-12-30T07:35:00"/>
    <x v="3"/>
    <x v="21"/>
    <x v="9"/>
    <s v="SOC approved hold missing 35 PAX "/>
    <x v="0"/>
  </r>
  <r>
    <x v="2"/>
    <x v="8"/>
    <n v="367"/>
    <x v="34"/>
    <d v="1899-12-30T07:40:00"/>
    <d v="1899-12-30T08:11:00"/>
    <x v="39"/>
    <x v="22"/>
    <x v="3"/>
    <s v=":14 Late to gate :17 Belt loader out of fuel, had to replace equipment."/>
    <x v="0"/>
  </r>
  <r>
    <x v="2"/>
    <x v="30"/>
    <n v="501"/>
    <x v="7"/>
    <d v="1899-12-30T07:47:00"/>
    <d v="1899-12-30T07:50:00"/>
    <x v="20"/>
    <x v="23"/>
    <x v="10"/>
    <s v="PAX accommodation showed up @10 min mark, and her boarding pass was not properly scanning, screaming at above wing agent. "/>
    <x v="0"/>
  </r>
  <r>
    <x v="2"/>
    <x v="31"/>
    <n v="573"/>
    <x v="43"/>
    <d v="1899-12-30T08:00:00"/>
    <d v="1899-12-30T08:23:00"/>
    <x v="7"/>
    <x v="24"/>
    <x v="11"/>
    <s v="Biometric scanner down, boarding very slow TSA monitoring board. INC# 0213712"/>
    <x v="0"/>
  </r>
  <r>
    <x v="2"/>
    <x v="32"/>
    <n v="783"/>
    <x v="44"/>
    <d v="1899-12-30T09:00:00"/>
    <d v="1899-12-30T09:01:00"/>
    <x v="3"/>
    <x v="19"/>
    <x v="0"/>
    <s v="FA requesting mor items from catering, still checking overhead bins. "/>
    <x v="0"/>
  </r>
  <r>
    <x v="2"/>
    <x v="24"/>
    <n v="1041"/>
    <x v="45"/>
    <d v="1899-12-30T09:05:00"/>
    <d v="1899-12-30T09:17:00"/>
    <x v="19"/>
    <x v="23"/>
    <x v="10"/>
    <s v="LEO's called to handle 2 PAX removed from aircraft, pulled 4 bags. Safety report filed by FA. "/>
    <x v="0"/>
  </r>
  <r>
    <x v="2"/>
    <x v="17"/>
    <n v="1629"/>
    <x v="42"/>
    <d v="1899-12-30T12:07:00"/>
    <d v="1899-12-30T12:26:00"/>
    <x v="30"/>
    <x v="1"/>
    <x v="1"/>
    <s v="MX held board for light replacement"/>
    <x v="3"/>
  </r>
  <r>
    <x v="2"/>
    <x v="4"/>
    <n v="407"/>
    <x v="13"/>
    <d v="1899-12-30T14:54:00"/>
    <d v="1899-12-30T15:35:00"/>
    <x v="10"/>
    <x v="23"/>
    <x v="10"/>
    <s v=":21 LAE/ :20 PAX taking insulin had to clear Medlink, cleared to fly "/>
    <x v="3"/>
  </r>
  <r>
    <x v="2"/>
    <x v="9"/>
    <n v="295"/>
    <x v="40"/>
    <d v="1899-12-30T15:14:00"/>
    <d v="1899-12-30T15:28:00"/>
    <x v="40"/>
    <x v="12"/>
    <x v="7"/>
    <s v="LAE/ PAX Switching seats "/>
    <x v="3"/>
  </r>
  <r>
    <x v="2"/>
    <x v="29"/>
    <n v="425"/>
    <x v="17"/>
    <d v="1899-12-30T15:20:00"/>
    <d v="1899-12-30T15:47:00"/>
    <x v="6"/>
    <x v="25"/>
    <x v="11"/>
    <s v="Through check-in error, passenger and baggage"/>
    <x v="3"/>
  </r>
  <r>
    <x v="2"/>
    <x v="29"/>
    <n v="425"/>
    <x v="17"/>
    <d v="1899-12-30T15:20:00"/>
    <d v="1899-12-30T15:47:00"/>
    <x v="35"/>
    <x v="17"/>
    <x v="3"/>
    <s v="Loading/unloading"/>
    <x v="3"/>
  </r>
  <r>
    <x v="2"/>
    <x v="0"/>
    <n v="605"/>
    <x v="14"/>
    <d v="1899-12-30T15:27:00"/>
    <d v="1899-12-30T16:40:00"/>
    <x v="41"/>
    <x v="26"/>
    <x v="3"/>
    <s v="Catering made contact with L2 door. "/>
    <x v="3"/>
  </r>
  <r>
    <x v="3"/>
    <x v="13"/>
    <n v="1907"/>
    <x v="30"/>
    <d v="1899-12-30T06:27:00"/>
    <d v="1899-12-30T06:30:00"/>
    <x v="20"/>
    <x v="27"/>
    <x v="12"/>
    <s v="Charter rep showed late to gate"/>
    <x v="1"/>
  </r>
  <r>
    <x v="3"/>
    <x v="9"/>
    <n v="567"/>
    <x v="0"/>
    <d v="1899-12-30T06:47:00"/>
    <d v="1899-12-30T06:59:00"/>
    <x v="19"/>
    <x v="1"/>
    <x v="1"/>
    <s v="MX on board fixing seat in row 7"/>
    <x v="1"/>
  </r>
  <r>
    <x v="3"/>
    <x v="14"/>
    <n v="1123"/>
    <x v="5"/>
    <d v="1899-12-30T08:14:00"/>
    <d v="1899-12-30T08:28:00"/>
    <x v="6"/>
    <x v="7"/>
    <x v="1"/>
    <s v="Swap from 820 due to air start support "/>
    <x v="1"/>
  </r>
  <r>
    <x v="3"/>
    <x v="8"/>
    <n v="1057"/>
    <x v="37"/>
    <d v="1899-12-30T08:54:00"/>
    <d v="1899-12-30T08:58:00"/>
    <x v="14"/>
    <x v="5"/>
    <x v="1"/>
    <s v="MX Late aircraft positioned"/>
    <x v="1"/>
  </r>
  <r>
    <x v="3"/>
    <x v="26"/>
    <n v="909"/>
    <x v="6"/>
    <d v="1899-12-30T09:14:00"/>
    <d v="1899-12-30T09:24:00"/>
    <x v="12"/>
    <x v="5"/>
    <x v="1"/>
    <s v="MX Late aircraft positioned"/>
    <x v="1"/>
  </r>
  <r>
    <x v="3"/>
    <x v="32"/>
    <n v="471"/>
    <x v="28"/>
    <d v="1899-12-30T09:34:00"/>
    <d v="1899-12-30T09:53:00"/>
    <x v="30"/>
    <x v="5"/>
    <x v="1"/>
    <s v="MX Late aircraft positioned"/>
    <x v="1"/>
  </r>
  <r>
    <x v="3"/>
    <x v="16"/>
    <n v="1653"/>
    <x v="19"/>
    <d v="1899-12-30T09:47:00"/>
    <d v="1899-12-30T10:11:00"/>
    <x v="42"/>
    <x v="5"/>
    <x v="1"/>
    <s v="MX Late aircraft positioned"/>
    <x v="1"/>
  </r>
  <r>
    <x v="3"/>
    <x v="24"/>
    <n v="1917"/>
    <x v="4"/>
    <d v="1899-12-30T10:31:00"/>
    <d v="1899-12-30T13:37:00"/>
    <x v="43"/>
    <x v="5"/>
    <x v="1"/>
    <s v=":30 Late aircraft positioned :2:36 Tire change/Stab trim"/>
    <x v="1"/>
  </r>
  <r>
    <x v="3"/>
    <x v="24"/>
    <n v="1917"/>
    <x v="4"/>
    <d v="1899-12-30T10:31:00"/>
    <d v="1899-12-30T13:37:00"/>
    <x v="44"/>
    <x v="1"/>
    <x v="1"/>
    <s v=":30 Late aircraft positioned :2:36 Tire change/Stab trim"/>
    <x v="1"/>
  </r>
  <r>
    <x v="3"/>
    <x v="25"/>
    <n v="345"/>
    <x v="3"/>
    <d v="1899-12-30T14:14:00"/>
    <d v="1899-12-30T16:12:00"/>
    <x v="45"/>
    <x v="28"/>
    <x v="2"/>
    <s v="ATC Delay program"/>
    <x v="1"/>
  </r>
  <r>
    <x v="3"/>
    <x v="14"/>
    <n v="637"/>
    <x v="41"/>
    <d v="1899-12-30T14:40:00"/>
    <d v="1899-12-30T15:28:00"/>
    <x v="4"/>
    <x v="8"/>
    <x v="5"/>
    <s v=":33 LAE :15 CA held boarding for MX write ups"/>
    <x v="1"/>
  </r>
  <r>
    <x v="3"/>
    <x v="0"/>
    <n v="681"/>
    <x v="46"/>
    <d v="1899-12-30T14:47:00"/>
    <d v="1899-12-30T14:55:00"/>
    <x v="9"/>
    <x v="12"/>
    <x v="7"/>
    <s v="PAX did not want to pay for bag"/>
    <x v="1"/>
  </r>
  <r>
    <x v="3"/>
    <x v="8"/>
    <n v="395"/>
    <x v="16"/>
    <d v="1899-12-30T15:14:00"/>
    <d v="1899-12-30T17:04:00"/>
    <x v="12"/>
    <x v="29"/>
    <x v="1"/>
    <s v=":1:40 LAE :10 INOP APU"/>
    <x v="1"/>
  </r>
  <r>
    <x v="3"/>
    <x v="31"/>
    <n v="425"/>
    <x v="17"/>
    <d v="1899-12-30T15:27:00"/>
    <d v="1899-12-30T17:15:00"/>
    <x v="19"/>
    <x v="30"/>
    <x v="13"/>
    <s v=":1:36 LAE :12 Last PAX off @1622/Late cleaners/Arrived @1634"/>
    <x v="1"/>
  </r>
  <r>
    <x v="3"/>
    <x v="33"/>
    <n v="285"/>
    <x v="15"/>
    <d v="1899-12-30T15:34:00"/>
    <d v="1899-12-30T15:53:00"/>
    <x v="29"/>
    <x v="31"/>
    <x v="6"/>
    <s v=":8 LAE :11 Late JB driver cause slow deplaning"/>
    <x v="1"/>
  </r>
  <r>
    <x v="3"/>
    <x v="2"/>
    <n v="1815"/>
    <x v="21"/>
    <d v="1899-12-30T15:47:00"/>
    <d v="1899-12-30T16:35:00"/>
    <x v="46"/>
    <x v="11"/>
    <x v="5"/>
    <s v="Crew coming from inbound BUF/1058"/>
    <x v="1"/>
  </r>
  <r>
    <x v="3"/>
    <x v="5"/>
    <n v="607"/>
    <x v="14"/>
    <d v="1899-12-30T16:40:00"/>
    <d v="1899-12-30T16:48:00"/>
    <x v="9"/>
    <x v="10"/>
    <x v="6"/>
    <s v="Deplaning 5 ADA PAX cause slow boarding "/>
    <x v="1"/>
  </r>
  <r>
    <x v="3"/>
    <x v="23"/>
    <n v="107"/>
    <x v="24"/>
    <d v="1899-12-30T16:14:00"/>
    <d v="1899-12-30T16:15:00"/>
    <x v="3"/>
    <x v="12"/>
    <x v="7"/>
    <s v="PAX paying for carry on at gate"/>
    <x v="1"/>
  </r>
  <r>
    <x v="3"/>
    <x v="17"/>
    <n v="1037"/>
    <x v="47"/>
    <d v="1899-12-30T16:47:00"/>
    <d v="1899-12-30T17:13:00"/>
    <x v="12"/>
    <x v="1"/>
    <x v="1"/>
    <s v=":16 LAE :10 MEL potable water"/>
    <x v="1"/>
  </r>
  <r>
    <x v="3"/>
    <x v="21"/>
    <n v="1913"/>
    <x v="25"/>
    <d v="1899-12-30T16:07:00"/>
    <d v="1899-12-30T16:31:00"/>
    <x v="14"/>
    <x v="19"/>
    <x v="0"/>
    <s v=":20 LAE :4 Crew down @1554/All pax on board @1622/Slow cabin management "/>
    <x v="1"/>
  </r>
  <r>
    <x v="3"/>
    <x v="4"/>
    <n v="1803"/>
    <x v="48"/>
    <d v="1899-12-30T09:07:00"/>
    <d v="1899-12-30T15:27:00"/>
    <x v="47"/>
    <x v="7"/>
    <x v="1"/>
    <s v="822/826/831/832 AOS"/>
    <x v="1"/>
  </r>
  <r>
    <x v="3"/>
    <x v="34"/>
    <n v="1701"/>
    <x v="19"/>
    <d v="1899-12-30T15:54:00"/>
    <d v="1899-12-30T16:07:00"/>
    <x v="35"/>
    <x v="32"/>
    <x v="3"/>
    <s v="Ramp not positioned for pushback/Locating GSE to bring to H14"/>
    <x v="1"/>
  </r>
  <r>
    <x v="3"/>
    <x v="11"/>
    <n v="261"/>
    <x v="42"/>
    <d v="1899-12-30T17:30:00"/>
    <d v="1899-12-30T19:36:00"/>
    <x v="48"/>
    <x v="11"/>
    <x v="5"/>
    <s v="Late connection crew from YYZ/1918"/>
    <x v="1"/>
  </r>
  <r>
    <x v="4"/>
    <x v="30"/>
    <n v="265"/>
    <x v="49"/>
    <d v="1899-12-30T06:27:00"/>
    <d v="1899-12-30T06:32:00"/>
    <x v="40"/>
    <x v="15"/>
    <x v="3"/>
    <s v="PLR @ 06:18, late CLR"/>
    <x v="2"/>
  </r>
  <r>
    <x v="4"/>
    <x v="31"/>
    <n v="501"/>
    <x v="7"/>
    <d v="1899-12-30T06:34:00"/>
    <d v="1899-12-30T06:57:00"/>
    <x v="7"/>
    <x v="33"/>
    <x v="7"/>
    <s v="OA off gate 14 @ 0550, no other gates available"/>
    <x v="2"/>
  </r>
  <r>
    <x v="4"/>
    <x v="1"/>
    <n v="383"/>
    <x v="29"/>
    <d v="1899-12-30T06:40:00"/>
    <d v="1899-12-30T06:42:00"/>
    <x v="49"/>
    <x v="34"/>
    <x v="14"/>
    <s v="Missing 23 pax at door close time"/>
    <x v="2"/>
  </r>
  <r>
    <x v="4"/>
    <x v="18"/>
    <n v="1907"/>
    <x v="30"/>
    <d v="1899-12-30T06:47:00"/>
    <d v="1899-12-30T06:55:00"/>
    <x v="9"/>
    <x v="34"/>
    <x v="14"/>
    <s v="missing 30+ pax at door close time"/>
    <x v="2"/>
  </r>
  <r>
    <x v="4"/>
    <x v="10"/>
    <n v="567"/>
    <x v="0"/>
    <d v="1899-12-30T06:54:00"/>
    <d v="1899-12-30T07:11:00"/>
    <x v="39"/>
    <x v="34"/>
    <x v="14"/>
    <s v="missing 50+ pax at door close time"/>
    <x v="2"/>
  </r>
  <r>
    <x v="4"/>
    <x v="20"/>
    <n v="233"/>
    <x v="50"/>
    <d v="1899-12-30T07:00:00"/>
    <d v="1899-12-30T07:18:00"/>
    <x v="8"/>
    <x v="34"/>
    <x v="14"/>
    <s v="missing 30+ pax at door close time"/>
    <x v="2"/>
  </r>
  <r>
    <x v="4"/>
    <x v="32"/>
    <n v="1835"/>
    <x v="31"/>
    <d v="1899-12-30T07:07:00"/>
    <d v="1899-12-30T07:15:00"/>
    <x v="9"/>
    <x v="34"/>
    <x v="14"/>
    <s v="missing 21 pax at door close time"/>
    <x v="2"/>
  </r>
  <r>
    <x v="4"/>
    <x v="15"/>
    <n v="251"/>
    <x v="51"/>
    <d v="1899-12-30T07:14:00"/>
    <d v="1899-12-30T07:23:00"/>
    <x v="2"/>
    <x v="34"/>
    <x v="14"/>
    <s v="missing 15 pax. Additional time to check seats for missing pax to ensure PLR accuracy"/>
    <x v="2"/>
  </r>
  <r>
    <x v="4"/>
    <x v="9"/>
    <n v="1767"/>
    <x v="10"/>
    <d v="1899-12-30T07:20:00"/>
    <d v="1899-12-30T08:10:00"/>
    <x v="50"/>
    <x v="35"/>
    <x v="14"/>
    <s v="PPBM missing 16 pax at door close time. Pulling 12 bags"/>
    <x v="2"/>
  </r>
  <r>
    <x v="4"/>
    <x v="24"/>
    <n v="341"/>
    <x v="3"/>
    <d v="1899-12-30T07:27:00"/>
    <d v="1899-12-30T07:49:00"/>
    <x v="24"/>
    <x v="34"/>
    <x v="14"/>
    <s v="Missing 45 passenger at door close time"/>
    <x v="2"/>
  </r>
  <r>
    <x v="4"/>
    <x v="12"/>
    <n v="193"/>
    <x v="2"/>
    <d v="1899-12-30T07:34:00"/>
    <d v="1899-12-30T08:55:00"/>
    <x v="51"/>
    <x v="33"/>
    <x v="7"/>
    <s v="Frontier off gate at 0704"/>
    <x v="2"/>
  </r>
  <r>
    <x v="4"/>
    <x v="0"/>
    <n v="558"/>
    <x v="33"/>
    <d v="1899-12-30T07:40:00"/>
    <d v="1899-12-30T07:44:00"/>
    <x v="14"/>
    <x v="34"/>
    <x v="14"/>
    <s v="Missing 5 passengers. Checking seats"/>
    <x v="2"/>
  </r>
  <r>
    <x v="4"/>
    <x v="5"/>
    <n v="1791"/>
    <x v="52"/>
    <d v="1899-12-30T08:07:00"/>
    <d v="1899-12-30T09:16:00"/>
    <x v="52"/>
    <x v="18"/>
    <x v="5"/>
    <s v="CA shortage"/>
    <x v="2"/>
  </r>
  <r>
    <x v="4"/>
    <x v="27"/>
    <n v="367"/>
    <x v="34"/>
    <d v="1899-12-30T08:20:00"/>
    <d v="1899-12-30T14:07:00"/>
    <x v="53"/>
    <x v="1"/>
    <x v="1"/>
    <s v="Sealant cure time"/>
    <x v="2"/>
  </r>
  <r>
    <x v="4"/>
    <x v="27"/>
    <n v="367"/>
    <x v="34"/>
    <d v="1899-12-30T08:20:00"/>
    <d v="1899-12-30T14:07:00"/>
    <x v="54"/>
    <x v="7"/>
    <x v="1"/>
    <s v="Sealant cure time"/>
    <x v="2"/>
  </r>
  <r>
    <x v="4"/>
    <x v="17"/>
    <n v="1419"/>
    <x v="35"/>
    <d v="1899-12-30T08:40:00"/>
    <d v="1899-12-30T09:05:00"/>
    <x v="55"/>
    <x v="6"/>
    <x v="4"/>
    <s v="Catering off at 09:05"/>
    <x v="2"/>
  </r>
  <r>
    <x v="4"/>
    <x v="34"/>
    <n v="1821"/>
    <x v="8"/>
    <d v="1899-12-30T08:54:00"/>
    <d v="1899-12-30T09:07:00"/>
    <x v="35"/>
    <x v="1"/>
    <x v="1"/>
    <s v="FMC database not loaded"/>
    <x v="2"/>
  </r>
  <r>
    <x v="4"/>
    <x v="25"/>
    <n v="471"/>
    <x v="28"/>
    <d v="1899-12-30T09:27:00"/>
    <d v="1899-12-30T09:36:00"/>
    <x v="2"/>
    <x v="15"/>
    <x v="3"/>
    <s v="Late CLR"/>
    <x v="2"/>
  </r>
  <r>
    <x v="4"/>
    <x v="8"/>
    <n v="929"/>
    <x v="53"/>
    <d v="1899-12-30T15:10:00"/>
    <d v="1899-12-30T16:41:00"/>
    <x v="56"/>
    <x v="18"/>
    <x v="5"/>
    <s v="Pilot replacement"/>
    <x v="3"/>
  </r>
  <r>
    <x v="4"/>
    <x v="12"/>
    <n v="395"/>
    <x v="16"/>
    <d v="1899-12-30T15:14:00"/>
    <d v="1899-12-30T16:38:00"/>
    <x v="7"/>
    <x v="10"/>
    <x v="6"/>
    <s v="1:01 LAE/ :23 Waiting for Prospect WCHR pushers for inbound 3 WCHR"/>
    <x v="3"/>
  </r>
  <r>
    <x v="4"/>
    <x v="17"/>
    <n v="295"/>
    <x v="40"/>
    <d v="1899-12-30T16:00:00"/>
    <d v="1899-12-30T16:42:00"/>
    <x v="19"/>
    <x v="1"/>
    <x v="1"/>
    <s v=":30 LAE/ : 12LAE/ MX hold board, restart board @ 1616"/>
    <x v="3"/>
  </r>
  <r>
    <x v="4"/>
    <x v="10"/>
    <n v="407"/>
    <x v="13"/>
    <d v="1899-12-30T15:00:00"/>
    <d v="1899-12-30T15:23:00"/>
    <x v="20"/>
    <x v="0"/>
    <x v="0"/>
    <s v=":20 LAE/ :03 FA replacement"/>
    <x v="3"/>
  </r>
  <r>
    <x v="4"/>
    <x v="21"/>
    <n v="657"/>
    <x v="22"/>
    <d v="1899-12-30T15:20:00"/>
    <d v="1899-12-30T16:01:00"/>
    <x v="29"/>
    <x v="36"/>
    <x v="3"/>
    <s v=":30 LAE/ : 11 LATE TO PICK UP CHECKS, NO TUG IN POSITION"/>
    <x v="3"/>
  </r>
  <r>
    <x v="4"/>
    <x v="15"/>
    <s v="425"/>
    <x v="17"/>
    <d v="1899-12-30T15:07:00"/>
    <d v="1899-12-30T15:50:00"/>
    <x v="4"/>
    <x v="31"/>
    <x v="6"/>
    <s v=":28 LAE/ :15 JB full "/>
    <x v="3"/>
  </r>
  <r>
    <x v="4"/>
    <x v="1"/>
    <s v="285"/>
    <x v="15"/>
    <d v="1899-12-30T15:40:00"/>
    <d v="1899-12-30T15:55:00"/>
    <x v="4"/>
    <x v="30"/>
    <x v="13"/>
    <s v="Cleaners late to A/C- on @ 1533 "/>
    <x v="3"/>
  </r>
  <r>
    <x v="4"/>
    <x v="23"/>
    <s v="1925"/>
    <x v="39"/>
    <d v="1899-12-30T15:47:00"/>
    <d v="1899-12-30T16:48:00"/>
    <x v="9"/>
    <x v="15"/>
    <x v="3"/>
    <s v=":53 LAE/ :08 Ramp late to pick up gate checks @ 1646"/>
    <x v="3"/>
  </r>
  <r>
    <x v="4"/>
    <x v="34"/>
    <s v="605"/>
    <x v="14"/>
    <d v="1899-12-30T16:34:00"/>
    <d v="1899-12-30T17:33:00"/>
    <x v="4"/>
    <x v="1"/>
    <x v="1"/>
    <s v=":44 LAE/ :15 MX off @ 1656L"/>
    <x v="3"/>
  </r>
  <r>
    <x v="4"/>
    <x v="0"/>
    <s v="1817"/>
    <x v="54"/>
    <d v="1899-12-30T19:20:00"/>
    <d v="1899-12-30T19:36:00"/>
    <x v="40"/>
    <x v="37"/>
    <x v="6"/>
    <s v=":11 LAE/ :05 boarding late pax, no secondary at gate"/>
    <x v="3"/>
  </r>
  <r>
    <x v="4"/>
    <x v="5"/>
    <s v="289"/>
    <x v="15"/>
    <d v="1899-12-30T21:00:00"/>
    <d v="1899-12-30T21:06:00"/>
    <x v="57"/>
    <x v="34"/>
    <x v="14"/>
    <s v="Missing 29 PAX "/>
    <x v="3"/>
  </r>
  <r>
    <x v="5"/>
    <x v="4"/>
    <n v="383"/>
    <x v="29"/>
    <d v="1899-12-30T07:20:00"/>
    <d v="1899-12-30T07:21:00"/>
    <x v="3"/>
    <x v="31"/>
    <x v="6"/>
    <s v="Verifying PAX on board to prevent PLR error"/>
    <x v="0"/>
  </r>
  <r>
    <x v="5"/>
    <x v="26"/>
    <n v="657"/>
    <x v="22"/>
    <d v="1899-12-30T15:45:00"/>
    <d v="1899-12-30T15:58:00"/>
    <x v="35"/>
    <x v="38"/>
    <x v="9"/>
    <s v="Oversold never communicated, DH not on manifest. Had to solicit volunteers at the last minute. "/>
    <x v="0"/>
  </r>
  <r>
    <x v="6"/>
    <x v="17"/>
    <n v="657"/>
    <x v="22"/>
    <d v="1899-12-30T14:14:00"/>
    <d v="1899-12-30T14:29:00"/>
    <x v="6"/>
    <x v="29"/>
    <x v="1"/>
    <s v=":1 LAE :14 INOP APU/Air start required "/>
    <x v="1"/>
  </r>
  <r>
    <x v="6"/>
    <x v="32"/>
    <n v="107"/>
    <x v="24"/>
    <d v="1899-12-30T15:14:00"/>
    <d v="1899-12-30T15:22:00"/>
    <x v="9"/>
    <x v="15"/>
    <x v="3"/>
    <s v="Downloading EWCHR in Z3 cause slow upload/CLR called in after STD"/>
    <x v="1"/>
  </r>
  <r>
    <x v="7"/>
    <x v="24"/>
    <n v="233"/>
    <x v="50"/>
    <d v="1899-12-30T07:00:00"/>
    <d v="1899-12-30T07:01:00"/>
    <x v="3"/>
    <x v="33"/>
    <x v="7"/>
    <s v="Late Drag up"/>
    <x v="2"/>
  </r>
  <r>
    <x v="7"/>
    <x v="35"/>
    <n v="1203"/>
    <x v="55"/>
    <d v="1899-12-30T07:07:00"/>
    <d v="1899-12-30T07:09:00"/>
    <x v="49"/>
    <x v="33"/>
    <x v="7"/>
    <s v="ATC metering to gate due to departures on 17"/>
    <x v="2"/>
  </r>
  <r>
    <x v="7"/>
    <x v="20"/>
    <n v="1917"/>
    <x v="4"/>
    <d v="1899-12-30T07:34:00"/>
    <d v="1899-12-30T07:37:00"/>
    <x v="20"/>
    <x v="33"/>
    <x v="7"/>
    <s v="CA clearing MEL blocking aircraft from parking. 0635-0655 blocking alley"/>
    <x v="2"/>
  </r>
  <r>
    <x v="7"/>
    <x v="14"/>
    <n v="1775"/>
    <x v="56"/>
    <d v="1899-12-30T07:40:00"/>
    <d v="1899-12-30T07:53:00"/>
    <x v="35"/>
    <x v="33"/>
    <x v="7"/>
    <s v="CA clearing MEL blocking aircraft from parking. 0635-0655 blocking alley"/>
    <x v="2"/>
  </r>
  <r>
    <x v="7"/>
    <x v="4"/>
    <n v="367"/>
    <x v="34"/>
    <d v="1899-12-30T08:00:00"/>
    <d v="1899-12-30T11:13:00"/>
    <x v="58"/>
    <x v="7"/>
    <x v="1"/>
    <s v="Parking brake low pressure light/RTG"/>
    <x v="2"/>
  </r>
  <r>
    <x v="7"/>
    <x v="34"/>
    <n v="303"/>
    <x v="9"/>
    <d v="1899-12-30T09:14:00"/>
    <d v="1899-12-30T09:30:00"/>
    <x v="59"/>
    <x v="1"/>
    <x v="1"/>
    <s v="Inbound write-ups"/>
    <x v="2"/>
  </r>
  <r>
    <x v="7"/>
    <x v="2"/>
    <n v="1054"/>
    <x v="11"/>
    <d v="1899-12-30T09:40:00"/>
    <d v="1899-12-30T10:56:00"/>
    <x v="60"/>
    <x v="7"/>
    <x v="1"/>
    <s v="Swapped from 804 line of flying due to 844 RTG"/>
    <x v="2"/>
  </r>
  <r>
    <x v="7"/>
    <x v="20"/>
    <n v="215"/>
    <x v="57"/>
    <d v="1899-12-30T14:07:00"/>
    <d v="1899-12-30T14:08:00"/>
    <x v="3"/>
    <x v="19"/>
    <x v="0"/>
    <s v="JB cleared @1405/Waiting on PAX to be seated/Slow cabin management "/>
    <x v="1"/>
  </r>
  <r>
    <x v="7"/>
    <x v="17"/>
    <n v="407"/>
    <x v="13"/>
    <d v="1899-12-30T14:47:00"/>
    <d v="1899-12-30T14:51:00"/>
    <x v="14"/>
    <x v="15"/>
    <x v="3"/>
    <s v="Gate check called @1443/LMC added to CLR  @1447"/>
    <x v="1"/>
  </r>
  <r>
    <x v="7"/>
    <x v="27"/>
    <n v="277"/>
    <x v="58"/>
    <d v="1899-12-30T14:20:00"/>
    <d v="1899-12-30T14:31:00"/>
    <x v="14"/>
    <x v="15"/>
    <x v="3"/>
    <s v=":7 LAE :4 Issues loading comat through cargo door cause late CLR"/>
    <x v="1"/>
  </r>
  <r>
    <x v="7"/>
    <x v="8"/>
    <n v="1273"/>
    <x v="20"/>
    <d v="1899-12-30T15:07:00"/>
    <d v="1899-12-30T15:11:00"/>
    <x v="14"/>
    <x v="8"/>
    <x v="5"/>
    <s v="CA request gate agent to wait for 3 PAX"/>
    <x v="1"/>
  </r>
  <r>
    <x v="7"/>
    <x v="24"/>
    <n v="681"/>
    <x v="46"/>
    <d v="1899-12-30T14:40:00"/>
    <d v="1899-12-30T15:06:00"/>
    <x v="61"/>
    <x v="12"/>
    <x v="7"/>
    <s v=":5 LAE :21PAX in row 28 causing confusion with seating/Resolved by OSM"/>
    <x v="1"/>
  </r>
  <r>
    <x v="7"/>
    <x v="16"/>
    <n v="1577"/>
    <x v="59"/>
    <d v="1899-12-30T15:20:00"/>
    <d v="1899-12-30T15:36:00"/>
    <x v="57"/>
    <x v="10"/>
    <x v="6"/>
    <s v=":10 LAE :6 Boarding 3 ADA PAX cause slow boarding "/>
    <x v="1"/>
  </r>
  <r>
    <x v="7"/>
    <x v="36"/>
    <n v="1803"/>
    <x v="48"/>
    <d v="1899-12-30T13:53:00"/>
    <d v="1899-12-30T16:14:00"/>
    <x v="17"/>
    <x v="1"/>
    <x v="1"/>
    <s v=":1:34 LAE :41 MX on board with log book "/>
    <x v="1"/>
  </r>
  <r>
    <x v="7"/>
    <x v="37"/>
    <n v="1037"/>
    <x v="47"/>
    <d v="1899-12-30T15:40:00"/>
    <d v="1899-12-30T16:12:00"/>
    <x v="12"/>
    <x v="30"/>
    <x v="13"/>
    <s v=":22 LAE :10 Late cleaners/Cleaning biohazard on H2"/>
    <x v="1"/>
  </r>
  <r>
    <x v="7"/>
    <x v="14"/>
    <n v="285"/>
    <x v="15"/>
    <d v="1899-12-30T15:27:00"/>
    <d v="1899-12-30T15:56:00"/>
    <x v="40"/>
    <x v="19"/>
    <x v="0"/>
    <s v=":24 LAE :5 FA taking adtl time for safety checks/1st PAX on board @1529"/>
    <x v="1"/>
  </r>
  <r>
    <x v="7"/>
    <x v="35"/>
    <n v="219"/>
    <x v="27"/>
    <d v="1899-12-30T15:14:00"/>
    <d v="1899-12-30T15:32:00"/>
    <x v="8"/>
    <x v="8"/>
    <x v="5"/>
    <s v="2 DH must ride showed @ 1526"/>
    <x v="1"/>
  </r>
  <r>
    <x v="7"/>
    <x v="34"/>
    <n v="107"/>
    <x v="24"/>
    <d v="1899-12-30T16:00:00"/>
    <d v="1899-12-30T16:10:00"/>
    <x v="12"/>
    <x v="1"/>
    <x v="1"/>
    <s v="Waiting for logbook from MX"/>
    <x v="1"/>
  </r>
  <r>
    <x v="7"/>
    <x v="38"/>
    <n v="295"/>
    <x v="40"/>
    <d v="1899-12-30T15:47:00"/>
    <d v="1899-12-30T16:15:00"/>
    <x v="62"/>
    <x v="12"/>
    <x v="7"/>
    <s v=":2 :26 Reseating PAX in exit row not meeting requirements"/>
    <x v="1"/>
  </r>
  <r>
    <x v="7"/>
    <x v="7"/>
    <n v="1701"/>
    <x v="19"/>
    <d v="1899-12-30T16:27:00"/>
    <d v="1899-12-30T17:14:00"/>
    <x v="19"/>
    <x v="9"/>
    <x v="3"/>
    <s v=":35 LAE :12 18 locating bags/LMC added @1710"/>
    <x v="1"/>
  </r>
  <r>
    <x v="7"/>
    <x v="18"/>
    <n v="395"/>
    <x v="16"/>
    <d v="1899-12-30T15:00:00"/>
    <d v="1899-12-30T16:00:00"/>
    <x v="4"/>
    <x v="7"/>
    <x v="1"/>
    <s v=":45 LAE :15 Swapped from 804"/>
    <x v="1"/>
  </r>
  <r>
    <x v="7"/>
    <x v="2"/>
    <n v="1913"/>
    <x v="25"/>
    <d v="1899-12-30T15:54:00"/>
    <d v="1899-12-30T17:35:00"/>
    <x v="4"/>
    <x v="30"/>
    <x v="13"/>
    <s v=":1:36 LAE :15 Late cleaners/Completed @1651"/>
    <x v="1"/>
  </r>
  <r>
    <x v="7"/>
    <x v="4"/>
    <n v="659"/>
    <x v="22"/>
    <d v="1899-12-30T16:14:00"/>
    <d v="1899-12-30T19:36:00"/>
    <x v="63"/>
    <x v="7"/>
    <x v="1"/>
    <s v="Swapped due to 852 AOS"/>
    <x v="1"/>
  </r>
  <r>
    <x v="7"/>
    <x v="21"/>
    <n v="261"/>
    <x v="42"/>
    <d v="1899-12-30T17:30:00"/>
    <d v="1899-12-30T18:34:00"/>
    <x v="64"/>
    <x v="39"/>
    <x v="15"/>
    <s v="Deplane for defuel"/>
    <x v="1"/>
  </r>
  <r>
    <x v="7"/>
    <x v="35"/>
    <n v="1815"/>
    <x v="21"/>
    <d v="1899-12-30T16:07:00"/>
    <d v="1899-12-30T21:19:00"/>
    <x v="65"/>
    <x v="7"/>
    <x v="1"/>
    <s v="Swapped from 805"/>
    <x v="1"/>
  </r>
  <r>
    <x v="8"/>
    <x v="23"/>
    <n v="233"/>
    <x v="50"/>
    <d v="1899-12-30T07:00:00"/>
    <d v="1899-12-30T07:07:00"/>
    <x v="66"/>
    <x v="40"/>
    <x v="7"/>
    <s v="Scooter showed @ 10 min mark"/>
    <x v="0"/>
  </r>
  <r>
    <x v="8"/>
    <x v="18"/>
    <n v="193"/>
    <x v="2"/>
    <d v="1899-12-30T07:14:00"/>
    <d v="1899-12-30T07:17:00"/>
    <x v="20"/>
    <x v="40"/>
    <x v="7"/>
    <s v="PAX IN LAV"/>
    <x v="0"/>
  </r>
  <r>
    <x v="8"/>
    <x v="12"/>
    <n v="1057"/>
    <x v="37"/>
    <d v="1899-12-30T10:00:00"/>
    <d v="1899-12-30T10:08:00"/>
    <x v="9"/>
    <x v="15"/>
    <x v="3"/>
    <s v="Late CLR- Did not pick up GC until 4 min before departure, did not call in CLR on time. "/>
    <x v="0"/>
  </r>
  <r>
    <x v="8"/>
    <x v="23"/>
    <n v="605"/>
    <x v="14"/>
    <d v="1899-12-30T14:40:00"/>
    <d v="1899-12-30T15:04:00"/>
    <x v="6"/>
    <x v="41"/>
    <x v="3"/>
    <s v=":10 Delayed til 14:50 in system :14 Lav truck arrived 15:01"/>
    <x v="3"/>
  </r>
  <r>
    <x v="8"/>
    <x v="15"/>
    <n v="407"/>
    <x v="13"/>
    <d v="1899-12-30T14:47:00"/>
    <d v="1899-12-30T15:07:00"/>
    <x v="12"/>
    <x v="19"/>
    <x v="0"/>
    <s v=":10 LAE :10 crew down 14:31//pax onboard AC 14:40//last BP scanned 14:49//JB cleared 14:59//cabin secured 15:05"/>
    <x v="3"/>
  </r>
  <r>
    <x v="8"/>
    <x v="4"/>
    <n v="295"/>
    <x v="40"/>
    <d v="1899-12-30T15:07:00"/>
    <d v="1899-12-30T15:12:00"/>
    <x v="40"/>
    <x v="42"/>
    <x v="13"/>
    <s v="last pax off 14:24//cleaners on 14:37-14:48 "/>
    <x v="3"/>
  </r>
  <r>
    <x v="8"/>
    <x v="27"/>
    <n v="395"/>
    <x v="16"/>
    <d v="1899-12-30T15:14:00"/>
    <d v="1899-12-30T15:30:00"/>
    <x v="59"/>
    <x v="43"/>
    <x v="13"/>
    <s v="Biohazard cleanup rows 13 and 14"/>
    <x v="3"/>
  </r>
  <r>
    <x v="8"/>
    <x v="6"/>
    <n v="285"/>
    <x v="15"/>
    <d v="1899-12-30T15:20:00"/>
    <d v="1899-12-30T15:25:00"/>
    <x v="40"/>
    <x v="1"/>
    <x v="1"/>
    <s v="Inop APU/air start"/>
    <x v="3"/>
  </r>
  <r>
    <x v="8"/>
    <x v="35"/>
    <n v="1907"/>
    <x v="30"/>
    <d v="1899-12-30T15:27:00"/>
    <d v="1899-12-30T15:40:00"/>
    <x v="35"/>
    <x v="15"/>
    <x v="3"/>
    <s v="Late upload 15:25-15:33//CLR called @ 15:35//CLR to CA 15:39//Dk is looking into this"/>
    <x v="3"/>
  </r>
  <r>
    <x v="8"/>
    <x v="20"/>
    <n v="499"/>
    <x v="18"/>
    <d v="1899-12-30T15:40:00"/>
    <d v="1899-12-30T19:17:00"/>
    <x v="67"/>
    <x v="18"/>
    <x v="5"/>
    <s v="2:50 CA fatigue call out :39 Per SOC :08 LAE"/>
    <x v="3"/>
  </r>
  <r>
    <x v="8"/>
    <x v="20"/>
    <n v="499"/>
    <x v="18"/>
    <d v="1899-12-30T15:40:00"/>
    <d v="1899-12-30T19:17:00"/>
    <x v="25"/>
    <x v="7"/>
    <x v="1"/>
    <s v="2:50 CA fatigue call out :39 Per SOC :08 LAE"/>
    <x v="3"/>
  </r>
  <r>
    <x v="8"/>
    <x v="16"/>
    <n v="1879"/>
    <x v="60"/>
    <d v="1899-12-30T15:54:00"/>
    <d v="1899-12-30T16:57:00"/>
    <x v="68"/>
    <x v="44"/>
    <x v="0"/>
    <s v="FA's connecting from 1776/PHL //arrived 16:18"/>
    <x v="3"/>
  </r>
  <r>
    <x v="8"/>
    <x v="19"/>
    <n v="107"/>
    <x v="24"/>
    <d v="1899-12-30T16:20:00"/>
    <d v="1899-12-30T16:41:00"/>
    <x v="12"/>
    <x v="45"/>
    <x v="3"/>
    <s v=":11 LAE :10 16:32 JB cleared//FA securing cabin and pax using lav"/>
    <x v="3"/>
  </r>
  <r>
    <x v="8"/>
    <x v="14"/>
    <n v="1491"/>
    <x v="53"/>
    <d v="1899-12-30T16:34:00"/>
    <d v="1899-12-30T16:45:00"/>
    <x v="9"/>
    <x v="46"/>
    <x v="11"/>
    <s v=":03 LAE :08 Per Aerodata flight balanced 16:34//CA not receiving numbers//CA did manual count 16:42"/>
    <x v="3"/>
  </r>
  <r>
    <x v="8"/>
    <x v="17"/>
    <n v="261"/>
    <x v="42"/>
    <d v="1899-12-30T17:30:00"/>
    <d v="1899-12-30T17:37:00"/>
    <x v="66"/>
    <x v="10"/>
    <x v="6"/>
    <s v="last 4 inbound pax waiting for WCHR's until 16:55//5 inbound WCHR's/5outbound WCHR's"/>
    <x v="3"/>
  </r>
  <r>
    <x v="8"/>
    <x v="32"/>
    <n v="289"/>
    <x v="15"/>
    <d v="1899-12-30T21:00:00"/>
    <d v="1899-12-30T21:16:00"/>
    <x v="35"/>
    <x v="17"/>
    <x v="3"/>
    <s v=":03 LAE :13 Locating transfer bags from RAP"/>
    <x v="3"/>
  </r>
  <r>
    <x v="9"/>
    <x v="1"/>
    <n v="193"/>
    <x v="2"/>
    <d v="1899-12-30T07:07:00"/>
    <d v="1899-12-30T08:39:00"/>
    <x v="69"/>
    <x v="7"/>
    <x v="1"/>
    <s v="TAIL SWAP -827 AOS WATER LEAK"/>
    <x v="0"/>
  </r>
  <r>
    <x v="9"/>
    <x v="30"/>
    <n v="1821"/>
    <x v="8"/>
    <d v="1899-12-30T07:27:00"/>
    <d v="1899-12-30T07:30:00"/>
    <x v="20"/>
    <x v="5"/>
    <x v="1"/>
    <s v="H7 available @ 0631, blocked in @ 0654L"/>
    <x v="0"/>
  </r>
  <r>
    <x v="9"/>
    <x v="31"/>
    <n v="573"/>
    <x v="43"/>
    <d v="1899-12-30T08:00:00"/>
    <d v="1899-12-30T08:33:00"/>
    <x v="21"/>
    <x v="7"/>
    <x v="1"/>
    <s v="TAIL SWAP -846 "/>
    <x v="0"/>
  </r>
  <r>
    <x v="9"/>
    <x v="20"/>
    <n v="1937"/>
    <x v="61"/>
    <d v="1899-12-30T08:34:00"/>
    <d v="1899-12-30T11:39:00"/>
    <x v="70"/>
    <x v="8"/>
    <x v="5"/>
    <s v="FO no show- delayed until 1145L"/>
    <x v="0"/>
  </r>
  <r>
    <x v="9"/>
    <x v="8"/>
    <n v="783"/>
    <x v="44"/>
    <d v="1899-12-30T09:00:00"/>
    <d v="1899-12-30T09:08:00"/>
    <x v="9"/>
    <x v="8"/>
    <x v="5"/>
    <s v="CA exceed time holding paperwork- turned in @0907L"/>
    <x v="0"/>
  </r>
  <r>
    <x v="9"/>
    <x v="4"/>
    <n v="1041"/>
    <x v="45"/>
    <d v="1899-12-30T09:05:00"/>
    <d v="1899-12-30T09:21:00"/>
    <x v="59"/>
    <x v="7"/>
    <x v="1"/>
    <s v="Window heat issue"/>
    <x v="0"/>
  </r>
  <r>
    <x v="9"/>
    <x v="1"/>
    <n v="347"/>
    <x v="3"/>
    <d v="1899-12-30T14:07:00"/>
    <d v="1899-12-30T15:02:00"/>
    <x v="6"/>
    <x v="42"/>
    <x v="13"/>
    <s v=":41 LAE :14 last pax off 14:16//cleaners on 14:22-14:33//JB backed up to the top//1 clean team had to go to HC to clean an outbound ferry flight after MX finished repairing"/>
    <x v="3"/>
  </r>
  <r>
    <x v="9"/>
    <x v="22"/>
    <n v="407"/>
    <x v="13"/>
    <d v="1899-12-30T14:54:00"/>
    <d v="1899-12-30T15:28:00"/>
    <x v="29"/>
    <x v="47"/>
    <x v="6"/>
    <s v=":23 LAE :11 slow boarding/boarding after departure time 14:50-15:22//bag @ bottom of JB needed to be tagged"/>
    <x v="3"/>
  </r>
  <r>
    <x v="9"/>
    <x v="39"/>
    <n v="943"/>
    <x v="62"/>
    <d v="1899-12-30T15:00:00"/>
    <d v="1899-12-30T15:14:00"/>
    <x v="14"/>
    <x v="15"/>
    <x v="3"/>
    <s v=":10 LAE :04 upload 14:48-15:05//CLR called 15:10//lead did not delegate tasks, was performing all tasks themself"/>
    <x v="3"/>
  </r>
  <r>
    <x v="9"/>
    <x v="14"/>
    <n v="429"/>
    <x v="17"/>
    <d v="1899-12-30T20:55:00"/>
    <d v="1899-12-30T21:14:00"/>
    <x v="30"/>
    <x v="0"/>
    <x v="0"/>
    <s v="stand by FA did not notify sked that they were walking around the airport//FA arrived late to gate"/>
    <x v="3"/>
  </r>
  <r>
    <x v="10"/>
    <x v="19"/>
    <n v="391"/>
    <x v="16"/>
    <d v="1899-12-30T06:00:00"/>
    <d v="1899-12-30T06:20:00"/>
    <x v="10"/>
    <x v="7"/>
    <x v="1"/>
    <s v="Swap from 852"/>
    <x v="1"/>
  </r>
  <r>
    <x v="10"/>
    <x v="12"/>
    <n v="1907"/>
    <x v="30"/>
    <d v="1899-12-30T06:27:00"/>
    <d v="1899-12-30T07:40:00"/>
    <x v="41"/>
    <x v="7"/>
    <x v="1"/>
    <s v="Swap from 804 hyd leak"/>
    <x v="1"/>
  </r>
  <r>
    <x v="10"/>
    <x v="6"/>
    <n v="233"/>
    <x v="50"/>
    <d v="1899-12-30T07:00:00"/>
    <d v="1899-12-30T07:03:00"/>
    <x v="20"/>
    <x v="5"/>
    <x v="1"/>
    <s v="Called gate open @0610/Rolling @0615/MX late positioned aircraft"/>
    <x v="1"/>
  </r>
  <r>
    <x v="10"/>
    <x v="17"/>
    <n v="1775"/>
    <x v="56"/>
    <d v="1899-12-30T07:40:00"/>
    <d v="1899-12-30T07:49:00"/>
    <x v="2"/>
    <x v="6"/>
    <x v="4"/>
    <s v="Driver on DTW/1907 - H8/Driver on @ STD/Completed @0748"/>
    <x v="1"/>
  </r>
  <r>
    <x v="10"/>
    <x v="31"/>
    <n v="193"/>
    <x v="2"/>
    <d v="1899-12-30T07:47:00"/>
    <d v="1899-12-30T07:59:00"/>
    <x v="19"/>
    <x v="1"/>
    <x v="1"/>
    <s v="MX on board for hydraulic issue"/>
    <x v="1"/>
  </r>
  <r>
    <x v="10"/>
    <x v="26"/>
    <n v="1821"/>
    <x v="8"/>
    <d v="1899-12-30T08:40:00"/>
    <d v="1899-12-30T08:57:00"/>
    <x v="39"/>
    <x v="6"/>
    <x v="4"/>
    <s v="Driver grabbing carts from warehouse cause late catering "/>
    <x v="1"/>
  </r>
  <r>
    <x v="10"/>
    <x v="8"/>
    <n v="471"/>
    <x v="28"/>
    <d v="1899-12-30T09:34:00"/>
    <d v="1899-12-30T09:52:00"/>
    <x v="8"/>
    <x v="5"/>
    <x v="1"/>
    <s v="Called gate open @0820/Called rolling @0911/MX late aircraft positioned "/>
    <x v="1"/>
  </r>
  <r>
    <x v="10"/>
    <x v="32"/>
    <n v="303"/>
    <x v="9"/>
    <d v="1899-12-30T09:40:00"/>
    <d v="1899-12-30T09:46:00"/>
    <x v="57"/>
    <x v="5"/>
    <x v="1"/>
    <s v="Fuel imbalance @ 0843/Rolling @0905/MX late positioned aircraft"/>
    <x v="1"/>
  </r>
  <r>
    <x v="10"/>
    <x v="28"/>
    <n v="1917"/>
    <x v="4"/>
    <d v="1899-12-30T10:31:00"/>
    <d v="1899-12-30T11:08:00"/>
    <x v="54"/>
    <x v="28"/>
    <x v="2"/>
    <s v="ATC delay"/>
    <x v="1"/>
  </r>
  <r>
    <x v="10"/>
    <x v="3"/>
    <n v="215"/>
    <x v="57"/>
    <d v="1899-12-30T14:14:00"/>
    <d v="1899-12-30T14:25:00"/>
    <x v="29"/>
    <x v="31"/>
    <x v="6"/>
    <s v="L1 door handle not flush//CA did not respond to A2G before leaving gate and had to R2G"/>
    <x v="3"/>
  </r>
  <r>
    <x v="10"/>
    <x v="17"/>
    <n v="1273"/>
    <x v="20"/>
    <d v="1899-12-30T14:54:00"/>
    <d v="1899-12-30T15:02:00"/>
    <x v="9"/>
    <x v="8"/>
    <x v="5"/>
    <s v="CA held boarding for MX//MX was not hold boarding"/>
    <x v="3"/>
  </r>
  <r>
    <x v="10"/>
    <x v="25"/>
    <n v="425"/>
    <x v="17"/>
    <d v="1899-12-30T15:27:00"/>
    <d v="1899-12-30T15:35:00"/>
    <x v="9"/>
    <x v="1"/>
    <x v="1"/>
    <s v="MX held boarding "/>
    <x v="3"/>
  </r>
  <r>
    <x v="10"/>
    <x v="10"/>
    <n v="1913"/>
    <x v="25"/>
    <d v="1899-12-30T16:07:00"/>
    <d v="1899-12-30T16:08:00"/>
    <x v="3"/>
    <x v="48"/>
    <x v="2"/>
    <s v="manual boarding due to scanner down//started ticket with MAC//unplugged scanner and it started working again"/>
    <x v="3"/>
  </r>
  <r>
    <x v="10"/>
    <x v="32"/>
    <n v="607"/>
    <x v="14"/>
    <d v="1899-12-30T16:14:00"/>
    <d v="1899-12-30T16:23:00"/>
    <x v="2"/>
    <x v="31"/>
    <x v="6"/>
    <s v="Last pax off 15:45//late boarding, started @ 15:52 w/ 2 CSA's"/>
    <x v="3"/>
  </r>
  <r>
    <x v="10"/>
    <x v="38"/>
    <n v="1815"/>
    <x v="21"/>
    <d v="1899-12-30T16:20:00"/>
    <d v="1899-12-30T16:22:00"/>
    <x v="49"/>
    <x v="11"/>
    <x v="5"/>
    <s v="CA/FO connecting from 304/BZN//Completing checks @ STD"/>
    <x v="3"/>
  </r>
  <r>
    <x v="10"/>
    <x v="34"/>
    <n v="503"/>
    <x v="7"/>
    <d v="1899-12-30T17:07:00"/>
    <d v="1899-12-30T17:31:00"/>
    <x v="59"/>
    <x v="7"/>
    <x v="1"/>
    <s v=":08 LAE :16 856 AOS due to transponder issues"/>
    <x v="3"/>
  </r>
  <r>
    <x v="10"/>
    <x v="38"/>
    <n v="397"/>
    <x v="16"/>
    <d v="1899-12-30T20:45:00"/>
    <d v="1899-12-30T20:54:00"/>
    <x v="2"/>
    <x v="49"/>
    <x v="9"/>
    <s v="Tail swap done earlier today, no email was sent, nothing in the chat "/>
    <x v="3"/>
  </r>
  <r>
    <x v="10"/>
    <x v="30"/>
    <n v="289"/>
    <x v="15"/>
    <d v="1899-12-30T21:00:00"/>
    <d v="1899-12-30T21:42:00"/>
    <x v="71"/>
    <x v="18"/>
    <x v="5"/>
    <s v=":30 FO recrew //delayed til 21:30 :12 MX onboard until 20:41"/>
    <x v="3"/>
  </r>
  <r>
    <x v="10"/>
    <x v="3"/>
    <n v="1043"/>
    <x v="45"/>
    <d v="1899-12-30T21:05:00"/>
    <d v="1899-12-30T21:06:00"/>
    <x v="3"/>
    <x v="12"/>
    <x v="7"/>
    <s v="PBM issue at 10 min//looking for bag and pax arrived//loaded pax 3 min to departure"/>
    <x v="3"/>
  </r>
  <r>
    <x v="10"/>
    <x v="20"/>
    <n v="777"/>
    <x v="24"/>
    <d v="1899-12-30T21:25:00"/>
    <d v="1899-12-30T21:37:00"/>
    <x v="19"/>
    <x v="5"/>
    <x v="1"/>
    <s v="Gate available 20:33//AC blocked @ 20:57 //1 super tug. Had taxi team bring AC"/>
    <x v="3"/>
  </r>
  <r>
    <x v="11"/>
    <x v="36"/>
    <n v="917"/>
    <x v="63"/>
    <d v="1899-12-30T07:14:00"/>
    <d v="1899-12-30T07:27:00"/>
    <x v="35"/>
    <x v="1"/>
    <x v="1"/>
    <s v="MX on board for FWD LAV/MEL logbook"/>
    <x v="1"/>
  </r>
  <r>
    <x v="11"/>
    <x v="34"/>
    <n v="101"/>
    <x v="24"/>
    <d v="1899-12-30T07:54:00"/>
    <d v="1899-12-30T08:42:00"/>
    <x v="46"/>
    <x v="23"/>
    <x v="10"/>
    <s v="Gate return for PAX medical"/>
    <x v="1"/>
  </r>
  <r>
    <x v="11"/>
    <x v="15"/>
    <n v="289"/>
    <x v="15"/>
    <d v="1899-12-30T15:34:00"/>
    <d v="1899-12-30T15:39:00"/>
    <x v="40"/>
    <x v="48"/>
    <x v="2"/>
    <s v="Boarding scanner issues//manual boarding//MAC IT called "/>
    <x v="3"/>
  </r>
  <r>
    <x v="11"/>
    <x v="26"/>
    <n v="1491"/>
    <x v="53"/>
    <d v="1899-12-30T16:40:00"/>
    <d v="1899-12-30T16:41:00"/>
    <x v="3"/>
    <x v="12"/>
    <x v="7"/>
    <s v="Connecting pax onboard//located 2nd bag 2 min to departure//transfer bags not loaded correctly on inbound, they were not the first bags off"/>
    <x v="3"/>
  </r>
  <r>
    <x v="12"/>
    <x v="20"/>
    <n v="427"/>
    <x v="17"/>
    <d v="1899-12-30T14:45:00"/>
    <d v="1899-12-30T14:48:00"/>
    <x v="20"/>
    <x v="50"/>
    <x v="15"/>
    <s v="CA req new numbers- planned weight less than actual"/>
    <x v="0"/>
  </r>
  <r>
    <x v="12"/>
    <x v="7"/>
    <n v="657"/>
    <x v="22"/>
    <d v="1899-12-30T15:45:00"/>
    <d v="1899-12-30T17:00:00"/>
    <x v="72"/>
    <x v="28"/>
    <x v="2"/>
    <s v="ATC DEN"/>
    <x v="0"/>
  </r>
  <r>
    <x v="13"/>
    <x v="7"/>
    <n v="233"/>
    <x v="50"/>
    <d v="1899-12-30T07:07:00"/>
    <d v="1899-12-30T07:08:00"/>
    <x v="3"/>
    <x v="12"/>
    <x v="7"/>
    <s v="PAX showed at 10 min mark and did not want to pay carry on fee"/>
    <x v="1"/>
  </r>
  <r>
    <x v="13"/>
    <x v="31"/>
    <n v="341"/>
    <x v="3"/>
    <d v="1899-12-30T06:34:00"/>
    <d v="1899-12-30T08:27:00"/>
    <x v="73"/>
    <x v="18"/>
    <x v="5"/>
    <s v="CA replacement "/>
    <x v="1"/>
  </r>
  <r>
    <x v="13"/>
    <x v="36"/>
    <n v="395"/>
    <x v="16"/>
    <d v="1899-12-30T14:27:00"/>
    <d v="1899-12-30T15:01:00"/>
    <x v="15"/>
    <x v="1"/>
    <x v="1"/>
    <s v="MX held boarding for center water pump/MEL water"/>
    <x v="1"/>
  </r>
  <r>
    <x v="13"/>
    <x v="9"/>
    <n v="425"/>
    <x v="17"/>
    <d v="1899-12-30T14:47:00"/>
    <d v="1899-12-30T14:50:00"/>
    <x v="20"/>
    <x v="51"/>
    <x v="9"/>
    <s v="Not informed DH no longer flying"/>
    <x v="1"/>
  </r>
  <r>
    <x v="13"/>
    <x v="25"/>
    <n v="943"/>
    <x v="62"/>
    <d v="1899-12-30T15:00:00"/>
    <d v="1899-12-30T15:31:00"/>
    <x v="74"/>
    <x v="12"/>
    <x v="7"/>
    <s v="POS removed due to med link not clearing to fly"/>
    <x v="1"/>
  </r>
  <r>
    <x v="13"/>
    <x v="24"/>
    <n v="107"/>
    <x v="24"/>
    <d v="1899-12-30T15:14:00"/>
    <d v="1899-12-30T15:54:00"/>
    <x v="59"/>
    <x v="10"/>
    <x v="6"/>
    <s v=":24 LAE :16 Boarding ADA POS cause late boarding"/>
    <x v="1"/>
  </r>
  <r>
    <x v="14"/>
    <x v="6"/>
    <n v="391"/>
    <x v="16"/>
    <d v="1899-12-30T06:00:00"/>
    <d v="1899-12-30T13:51:00"/>
    <x v="75"/>
    <x v="7"/>
    <x v="1"/>
    <s v="830 AOS-New STD 1400"/>
    <x v="0"/>
  </r>
  <r>
    <x v="14"/>
    <x v="36"/>
    <n v="281"/>
    <x v="15"/>
    <d v="1899-12-30T06:07:00"/>
    <d v="1899-12-30T06:10:00"/>
    <x v="20"/>
    <x v="6"/>
    <x v="4"/>
    <s v="Late catering, original truck would not lift, had to switch catering onto a different truck. "/>
    <x v="0"/>
  </r>
  <r>
    <x v="14"/>
    <x v="7"/>
    <n v="501"/>
    <x v="7"/>
    <d v="1899-12-30T06:20:00"/>
    <d v="1899-12-30T06:25:00"/>
    <x v="40"/>
    <x v="52"/>
    <x v="8"/>
    <s v="MX Inspecting lightning strike"/>
    <x v="0"/>
  </r>
  <r>
    <x v="14"/>
    <x v="24"/>
    <n v="1907"/>
    <x v="30"/>
    <d v="1899-12-30T06:27:00"/>
    <d v="1899-12-30T06:28:00"/>
    <x v="3"/>
    <x v="40"/>
    <x v="7"/>
    <s v="PAX switched SEATS ON BOARD @ STD"/>
    <x v="0"/>
  </r>
  <r>
    <x v="14"/>
    <x v="10"/>
    <n v="667"/>
    <x v="12"/>
    <d v="1899-12-30T07:40:00"/>
    <d v="1899-12-30T07:45:00"/>
    <x v="40"/>
    <x v="2"/>
    <x v="2"/>
    <s v="METERING 17/35"/>
    <x v="0"/>
  </r>
  <r>
    <x v="14"/>
    <x v="32"/>
    <n v="653"/>
    <x v="22"/>
    <d v="1899-12-30T08:14:00"/>
    <d v="1899-12-30T08:40:00"/>
    <x v="62"/>
    <x v="2"/>
    <x v="2"/>
    <s v="METERING 17/35"/>
    <x v="0"/>
  </r>
  <r>
    <x v="14"/>
    <x v="8"/>
    <n v="909"/>
    <x v="6"/>
    <d v="1899-12-30T08:27:00"/>
    <d v="1899-12-30T08:38:00"/>
    <x v="29"/>
    <x v="2"/>
    <x v="2"/>
    <s v="METERING 17/35"/>
    <x v="0"/>
  </r>
  <r>
    <x v="14"/>
    <x v="39"/>
    <n v="1203"/>
    <x v="55"/>
    <d v="1899-12-30T08:40:00"/>
    <d v="1899-12-30T08:51:00"/>
    <x v="29"/>
    <x v="1"/>
    <x v="1"/>
    <s v="Verifying / correcting MEL"/>
    <x v="0"/>
  </r>
  <r>
    <x v="14"/>
    <x v="37"/>
    <n v="919"/>
    <x v="63"/>
    <d v="1899-12-30T13:54:00"/>
    <d v="1899-12-30T15:03:00"/>
    <x v="52"/>
    <x v="1"/>
    <x v="1"/>
    <s v=":13 :56 LAE MX on board for engine panel"/>
    <x v="1"/>
  </r>
  <r>
    <x v="14"/>
    <x v="32"/>
    <n v="633"/>
    <x v="41"/>
    <d v="1899-12-30T14:07:00"/>
    <d v="1899-12-30T14:26:00"/>
    <x v="29"/>
    <x v="1"/>
    <x v="1"/>
    <s v=":8 LAE :11 MX on board @1420 to MEL exit row plate/Off @1426"/>
    <x v="1"/>
  </r>
  <r>
    <x v="14"/>
    <x v="15"/>
    <n v="681"/>
    <x v="46"/>
    <d v="1899-12-30T14:40:00"/>
    <d v="1899-12-30T14:44:00"/>
    <x v="14"/>
    <x v="50"/>
    <x v="15"/>
    <s v="9 no shows/CA contacted dispatch for weight and balance for missing PAX"/>
    <x v="1"/>
  </r>
  <r>
    <x v="14"/>
    <x v="14"/>
    <n v="425"/>
    <x v="17"/>
    <d v="1899-12-30T14:54:00"/>
    <d v="1899-12-30T15:06:00"/>
    <x v="19"/>
    <x v="12"/>
    <x v="7"/>
    <s v="BDL/1228 PAX medical upon cause slow boarding"/>
    <x v="1"/>
  </r>
  <r>
    <x v="14"/>
    <x v="26"/>
    <n v="395"/>
    <x v="16"/>
    <d v="1899-12-30T15:00:00"/>
    <d v="1899-12-30T15:09:00"/>
    <x v="2"/>
    <x v="19"/>
    <x v="0"/>
    <s v="FA taking adtl time for safety checks/1st PAX on board @1442"/>
    <x v="1"/>
  </r>
  <r>
    <x v="14"/>
    <x v="35"/>
    <n v="1273"/>
    <x v="20"/>
    <d v="1899-12-30T15:07:00"/>
    <d v="1899-12-30T15:11:00"/>
    <x v="14"/>
    <x v="21"/>
    <x v="9"/>
    <s v="Connecting pax from IAD/688"/>
    <x v="1"/>
  </r>
  <r>
    <x v="14"/>
    <x v="21"/>
    <n v="285"/>
    <x v="15"/>
    <d v="1899-12-30T15:27:00"/>
    <d v="1899-12-30T15:49:00"/>
    <x v="6"/>
    <x v="23"/>
    <x v="10"/>
    <s v=":8 LAE :14 Biohazard on JB/Medlink did not clear PAX to fly"/>
    <x v="1"/>
  </r>
  <r>
    <x v="14"/>
    <x v="22"/>
    <n v="1037"/>
    <x v="47"/>
    <d v="1899-12-30T15:40:00"/>
    <d v="1899-12-30T16:21:00"/>
    <x v="30"/>
    <x v="1"/>
    <x v="1"/>
    <s v=":22 LAE :19 CA requested MX for LAV/MX called off @1600"/>
    <x v="1"/>
  </r>
  <r>
    <x v="14"/>
    <x v="2"/>
    <n v="1913"/>
    <x v="25"/>
    <d v="1899-12-30T15:54:00"/>
    <d v="1899-12-30T16:37:00"/>
    <x v="76"/>
    <x v="7"/>
    <x v="1"/>
    <s v=":15 LAE :28 Aircraft rotation/Swapped from 813"/>
    <x v="1"/>
  </r>
  <r>
    <x v="14"/>
    <x v="32"/>
    <n v="1701"/>
    <x v="19"/>
    <d v="1899-12-30T15:34:00"/>
    <d v="1899-12-30T20:24:00"/>
    <x v="77"/>
    <x v="18"/>
    <x v="5"/>
    <s v="NO CA COVERAGE "/>
    <x v="1"/>
  </r>
  <r>
    <x v="14"/>
    <x v="36"/>
    <n v="429"/>
    <x v="17"/>
    <d v="1899-12-30T20:55:00"/>
    <d v="1899-12-30T21:11:00"/>
    <x v="40"/>
    <x v="19"/>
    <x v="0"/>
    <s v=":11 LAE :5 FA securing cabin/SLOW CABIN MANAGEMENT "/>
    <x v="1"/>
  </r>
  <r>
    <x v="14"/>
    <x v="2"/>
    <n v="397"/>
    <x v="16"/>
    <d v="1899-12-30T20:45:00"/>
    <d v="1899-12-30T20:58:00"/>
    <x v="66"/>
    <x v="9"/>
    <x v="3"/>
    <s v=":6 LAE :7 Missing bags/Located bags on H2 cause late upload"/>
    <x v="1"/>
  </r>
  <r>
    <x v="15"/>
    <x v="4"/>
    <n v="501"/>
    <x v="7"/>
    <d v="1899-12-30T06:34:00"/>
    <d v="1899-12-30T06:57:00"/>
    <x v="12"/>
    <x v="40"/>
    <x v="7"/>
    <s v="Multiple missing PAX showed ten min mark/ JB issues"/>
    <x v="0"/>
  </r>
  <r>
    <x v="15"/>
    <x v="4"/>
    <n v="501"/>
    <x v="7"/>
    <d v="1899-12-30T06:34:00"/>
    <d v="1899-12-30T06:57:00"/>
    <x v="35"/>
    <x v="48"/>
    <x v="2"/>
    <s v="Multiple missing PAX showed ten min mark/ JB issues"/>
    <x v="0"/>
  </r>
  <r>
    <x v="15"/>
    <x v="36"/>
    <n v="101"/>
    <x v="24"/>
    <d v="1899-12-30T06:47:00"/>
    <d v="1899-12-30T06:48:00"/>
    <x v="3"/>
    <x v="8"/>
    <x v="5"/>
    <s v="CA exceeded time w/ paperwork, handed back at 0644"/>
    <x v="0"/>
  </r>
  <r>
    <x v="15"/>
    <x v="6"/>
    <n v="558"/>
    <x v="33"/>
    <d v="1899-12-30T08:07:00"/>
    <d v="1899-12-30T08:20:00"/>
    <x v="35"/>
    <x v="2"/>
    <x v="2"/>
    <s v="ATC restricting "/>
    <x v="0"/>
  </r>
  <r>
    <x v="15"/>
    <x v="24"/>
    <n v="367"/>
    <x v="34"/>
    <d v="1899-12-30T08:14:00"/>
    <d v="1899-12-30T08:19:00"/>
    <x v="40"/>
    <x v="2"/>
    <x v="2"/>
    <s v="ATC restricting "/>
    <x v="0"/>
  </r>
  <r>
    <x v="15"/>
    <x v="17"/>
    <n v="1947"/>
    <x v="36"/>
    <d v="1899-12-30T09:07:00"/>
    <d v="1899-12-30T09:46:00"/>
    <x v="25"/>
    <x v="12"/>
    <x v="7"/>
    <s v="Pax Medical RTG- Offloaded PAX "/>
    <x v="0"/>
  </r>
  <r>
    <x v="15"/>
    <x v="38"/>
    <n v="1491"/>
    <x v="53"/>
    <d v="1899-12-30T14:35:00"/>
    <d v="1899-12-30T14:40:00"/>
    <x v="40"/>
    <x v="6"/>
    <x v="4"/>
    <s v="Late catering clearing INTL trash//catering returned to remove food that was missed"/>
    <x v="3"/>
  </r>
  <r>
    <x v="15"/>
    <x v="25"/>
    <n v="395"/>
    <x v="16"/>
    <d v="1899-12-30T15:00:00"/>
    <d v="1899-12-30T15:16:00"/>
    <x v="66"/>
    <x v="19"/>
    <x v="0"/>
    <s v=":09 LAE :07 crew down @ 14:40//1st pax on AC 14:52"/>
    <x v="3"/>
  </r>
  <r>
    <x v="15"/>
    <x v="29"/>
    <n v="425"/>
    <x v="17"/>
    <d v="1899-12-30T15:07:00"/>
    <d v="1899-12-30T15:43:00"/>
    <x v="4"/>
    <x v="31"/>
    <x v="6"/>
    <s v=":21 LAE :15 Last pax off 15:00//no secondary, started boarding @ 15:14"/>
    <x v="3"/>
  </r>
  <r>
    <x v="15"/>
    <x v="35"/>
    <n v="107"/>
    <x v="24"/>
    <d v="1899-12-30T15:14:00"/>
    <d v="1899-12-30T16:08:00"/>
    <x v="7"/>
    <x v="1"/>
    <x v="1"/>
    <s v=":31 LAE :23 MX onboard due to lavs not flushing 15:52-16:06"/>
    <x v="3"/>
  </r>
  <r>
    <x v="15"/>
    <x v="27"/>
    <n v="285"/>
    <x v="15"/>
    <d v="1899-12-30T15:20:00"/>
    <d v="1899-12-30T16:05:00"/>
    <x v="8"/>
    <x v="6"/>
    <x v="4"/>
    <s v=":27 LAE/search and clean :18 Ferry flight blocked @ 14:47//INTL trash cleared 15:25"/>
    <x v="3"/>
  </r>
  <r>
    <x v="15"/>
    <x v="37"/>
    <n v="1907"/>
    <x v="30"/>
    <d v="1899-12-30T15:27:00"/>
    <d v="1899-12-30T15:30:00"/>
    <x v="20"/>
    <x v="31"/>
    <x v="6"/>
    <s v="last pax boarded 5 min to departure with gate checks"/>
    <x v="3"/>
  </r>
  <r>
    <x v="15"/>
    <x v="10"/>
    <n v="499"/>
    <x v="18"/>
    <d v="1899-12-30T15:34:00"/>
    <d v="1899-12-30T17:00:00"/>
    <x v="24"/>
    <x v="43"/>
    <x v="13"/>
    <s v="1:04 LAE :22 Biohazard clean up"/>
    <x v="3"/>
  </r>
  <r>
    <x v="15"/>
    <x v="1"/>
    <n v="1879"/>
    <x v="60"/>
    <d v="1899-12-30T15:40:00"/>
    <d v="1899-12-30T16:40:00"/>
    <x v="38"/>
    <x v="53"/>
    <x v="5"/>
    <s v="Late crew from prev flights "/>
    <x v="3"/>
  </r>
  <r>
    <x v="15"/>
    <x v="40"/>
    <n v="605"/>
    <x v="14"/>
    <d v="1899-12-30T15:54:00"/>
    <d v="1899-12-30T18:01:00"/>
    <x v="78"/>
    <x v="54"/>
    <x v="13"/>
    <s v="1:10 LAE :57 17:02-17:22  1 cleaner onboard//cleaners thought AC was terming//gate changed @ 13:25 but no tail swap "/>
    <x v="3"/>
  </r>
  <r>
    <x v="15"/>
    <x v="28"/>
    <n v="659"/>
    <x v="22"/>
    <d v="1899-12-30T16:00:00"/>
    <d v="1899-12-30T17:07:00"/>
    <x v="54"/>
    <x v="1"/>
    <x v="1"/>
    <s v=":30 LAE :37 MX held boarding until 16:39//back @ 17:02 for mask in emerg exit"/>
    <x v="3"/>
  </r>
  <r>
    <x v="15"/>
    <x v="24"/>
    <n v="261"/>
    <x v="42"/>
    <d v="1899-12-30T17:30:00"/>
    <d v="1899-12-30T17:39:00"/>
    <x v="2"/>
    <x v="11"/>
    <x v="5"/>
    <s v="Crew arrived @ 17:11 from ORD inbound"/>
    <x v="3"/>
  </r>
  <r>
    <x v="15"/>
    <x v="41"/>
    <n v="397"/>
    <x v="16"/>
    <d v="1899-12-30T20:45:00"/>
    <d v="1899-12-30T21:12:00"/>
    <x v="79"/>
    <x v="43"/>
    <x v="13"/>
    <s v="bio in front galley/late boarding as result"/>
    <x v="0"/>
  </r>
  <r>
    <x v="16"/>
    <x v="19"/>
    <n v="233"/>
    <x v="50"/>
    <d v="1899-12-30T07:00:00"/>
    <d v="1899-12-30T07:02:00"/>
    <x v="49"/>
    <x v="55"/>
    <x v="16"/>
    <s v="Fuelers had to come back to give CA fuel slip"/>
    <x v="0"/>
  </r>
  <r>
    <x v="16"/>
    <x v="36"/>
    <n v="573"/>
    <x v="43"/>
    <d v="1899-12-30T08:00:00"/>
    <d v="1899-12-30T08:13:00"/>
    <x v="35"/>
    <x v="24"/>
    <x v="11"/>
    <s v="Biometric scanner scanning too slow"/>
    <x v="0"/>
  </r>
  <r>
    <x v="16"/>
    <x v="25"/>
    <n v="471"/>
    <x v="28"/>
    <d v="1899-12-30T08:14:00"/>
    <d v="1899-12-30T08:17:00"/>
    <x v="20"/>
    <x v="6"/>
    <x v="4"/>
    <s v="Catering did not supply enough ice/coffee, called for more @ 0758, arrived @ STD"/>
    <x v="0"/>
  </r>
  <r>
    <x v="16"/>
    <x v="28"/>
    <n v="101"/>
    <x v="24"/>
    <d v="1899-12-30T08:07:00"/>
    <d v="1899-12-30T08:43:00"/>
    <x v="12"/>
    <x v="6"/>
    <x v="4"/>
    <s v=":10 Catering late off aircraft over at hangar late positioned to the gate/ :26 MX on board 0803-0835"/>
    <x v="0"/>
  </r>
  <r>
    <x v="16"/>
    <x v="28"/>
    <n v="101"/>
    <x v="24"/>
    <d v="1899-12-30T08:07:00"/>
    <d v="1899-12-30T08:43:00"/>
    <x v="62"/>
    <x v="1"/>
    <x v="1"/>
    <s v=":10 Catering late off aircraft over at hangar late positioned to the gate/ :26 MX on board 0803-0835"/>
    <x v="0"/>
  </r>
  <r>
    <x v="16"/>
    <x v="1"/>
    <n v="285"/>
    <x v="15"/>
    <d v="1899-12-30T14:40:00"/>
    <d v="1899-12-30T14:51:00"/>
    <x v="29"/>
    <x v="15"/>
    <x v="3"/>
    <s v="Missing 6 bags @ STD/Late CLR//located 2 bags "/>
    <x v="3"/>
  </r>
  <r>
    <x v="16"/>
    <x v="41"/>
    <n v="605"/>
    <x v="14"/>
    <d v="1899-12-30T14:47:00"/>
    <d v="1899-12-30T14:57:00"/>
    <x v="12"/>
    <x v="31"/>
    <x v="6"/>
    <s v="CSA boarded pax but did not print gate check tags//CSA unchecked party of 4 to print bag tags and was unsure how to recheck in pax/manager assisted/caused late CLR "/>
    <x v="3"/>
  </r>
  <r>
    <x v="17"/>
    <x v="34"/>
    <n v="1775"/>
    <x v="56"/>
    <d v="1899-12-30T07:47:00"/>
    <d v="1899-12-30T08:09:00"/>
    <x v="24"/>
    <x v="1"/>
    <x v="1"/>
    <s v="Hold boarding for computer issue/Resume boarding @0737"/>
    <x v="1"/>
  </r>
  <r>
    <x v="17"/>
    <x v="36"/>
    <n v="1227"/>
    <x v="1"/>
    <d v="1899-12-30T08:00:00"/>
    <d v="1899-12-30T08:02:00"/>
    <x v="49"/>
    <x v="1"/>
    <x v="1"/>
    <s v="Water sensor pressure issue/Water serviced @0748/Again @0753"/>
    <x v="1"/>
  </r>
  <r>
    <x v="17"/>
    <x v="22"/>
    <n v="1123"/>
    <x v="5"/>
    <d v="1899-12-30T08:20:00"/>
    <d v="1899-12-30T09:01:00"/>
    <x v="80"/>
    <x v="7"/>
    <x v="1"/>
    <s v="840 AOS"/>
    <x v="1"/>
  </r>
  <r>
    <x v="17"/>
    <x v="17"/>
    <n v="1273"/>
    <x v="20"/>
    <d v="1899-12-30T14:47:00"/>
    <d v="1899-12-30T14:48:00"/>
    <x v="3"/>
    <x v="15"/>
    <x v="3"/>
    <s v="Late connecting bag caused late CLR "/>
    <x v="3"/>
  </r>
  <r>
    <x v="17"/>
    <x v="22"/>
    <n v="681"/>
    <x v="46"/>
    <d v="1899-12-30T15:00:00"/>
    <d v="1899-12-30T15:24:00"/>
    <x v="19"/>
    <x v="15"/>
    <x v="3"/>
    <s v=":12 LAE :12 Upload 14:57-15:18/CLR called @ 15:20//CLR to CA @ 15:22"/>
    <x v="3"/>
  </r>
  <r>
    <x v="17"/>
    <x v="31"/>
    <n v="395"/>
    <x v="16"/>
    <d v="1899-12-30T15:14:00"/>
    <d v="1899-12-30T15:24:00"/>
    <x v="12"/>
    <x v="6"/>
    <x v="4"/>
    <s v="Late catering"/>
    <x v="3"/>
  </r>
  <r>
    <x v="17"/>
    <x v="19"/>
    <n v="607"/>
    <x v="14"/>
    <d v="1899-12-30T15:47:00"/>
    <d v="1899-12-30T15:48:00"/>
    <x v="3"/>
    <x v="31"/>
    <x v="6"/>
    <s v="oversized bag tagged @ 7 min to departure"/>
    <x v="3"/>
  </r>
  <r>
    <x v="17"/>
    <x v="35"/>
    <n v="1913"/>
    <x v="25"/>
    <d v="1899-12-30T16:00:00"/>
    <d v="1899-12-30T16:04:00"/>
    <x v="14"/>
    <x v="15"/>
    <x v="3"/>
    <s v="Lead was doing crew ride//late upload/late CLR "/>
    <x v="3"/>
  </r>
  <r>
    <x v="17"/>
    <x v="14"/>
    <n v="107"/>
    <x v="24"/>
    <d v="1899-12-30T16:14:00"/>
    <d v="1899-12-30T16:30:00"/>
    <x v="12"/>
    <x v="56"/>
    <x v="6"/>
    <s v=":06 LAE :10 CSA that was not assigned to gate tried to remove an infant//the whole party was unchecked but some pax already boarded"/>
    <x v="3"/>
  </r>
  <r>
    <x v="17"/>
    <x v="20"/>
    <n v="1815"/>
    <x v="21"/>
    <d v="1899-12-30T16:20:00"/>
    <d v="1899-12-30T16:47:00"/>
    <x v="8"/>
    <x v="48"/>
    <x v="2"/>
    <s v=":09 LAE :18 GPU would not retract//MAC MX fixed issue"/>
    <x v="3"/>
  </r>
  <r>
    <x v="17"/>
    <x v="7"/>
    <n v="219"/>
    <x v="27"/>
    <d v="1899-12-30T15:34:00"/>
    <d v="1899-12-30T15:44:00"/>
    <x v="12"/>
    <x v="57"/>
    <x v="8"/>
    <s v="MX inspecting bird strike"/>
    <x v="3"/>
  </r>
  <r>
    <x v="18"/>
    <x v="28"/>
    <n v="567"/>
    <x v="0"/>
    <d v="1899-12-30T06:54:00"/>
    <d v="1899-12-30T07:14:00"/>
    <x v="6"/>
    <x v="31"/>
    <x v="6"/>
    <s v=":06 Late 4th FA. :14 Verifying PLR numbers"/>
    <x v="2"/>
  </r>
  <r>
    <x v="18"/>
    <x v="28"/>
    <n v="567"/>
    <x v="0"/>
    <d v="1899-12-30T06:54:00"/>
    <d v="1899-12-30T07:14:00"/>
    <x v="57"/>
    <x v="58"/>
    <x v="0"/>
    <s v=":06 Late 4th FA. :14 Verifying PLR numbers"/>
    <x v="2"/>
  </r>
  <r>
    <x v="18"/>
    <x v="27"/>
    <n v="251"/>
    <x v="51"/>
    <d v="1899-12-30T07:07:00"/>
    <d v="1899-12-30T07:08:00"/>
    <x v="3"/>
    <x v="8"/>
    <x v="5"/>
    <s v="L1 door closed @ 0705. Late brake release"/>
    <x v="2"/>
  </r>
  <r>
    <x v="18"/>
    <x v="24"/>
    <n v="917"/>
    <x v="63"/>
    <d v="1899-12-30T07:14:00"/>
    <d v="1899-12-30T08:28:00"/>
    <x v="16"/>
    <x v="1"/>
    <x v="1"/>
    <s v="Gate return for CA/FO recall light"/>
    <x v="2"/>
  </r>
  <r>
    <x v="18"/>
    <x v="33"/>
    <n v="341"/>
    <x v="3"/>
    <d v="1899-12-30T07:40:00"/>
    <d v="1899-12-30T08:05:00"/>
    <x v="55"/>
    <x v="12"/>
    <x v="7"/>
    <s v="Gate return for unruly pax"/>
    <x v="2"/>
  </r>
  <r>
    <x v="18"/>
    <x v="22"/>
    <n v="1947"/>
    <x v="36"/>
    <d v="1899-12-30T08:54:00"/>
    <d v="1899-12-30T08:58:00"/>
    <x v="14"/>
    <x v="19"/>
    <x v="0"/>
    <s v="MX called for lav smoke detector. MX advised to be FA user error"/>
    <x v="2"/>
  </r>
  <r>
    <x v="18"/>
    <x v="40"/>
    <n v="1821"/>
    <x v="8"/>
    <d v="1899-12-30T08:47:00"/>
    <d v="1899-12-30T08:51:00"/>
    <x v="14"/>
    <x v="33"/>
    <x v="7"/>
    <s v="Late drag up due to unruly pax on 341 MCO gate return"/>
    <x v="2"/>
  </r>
  <r>
    <x v="18"/>
    <x v="27"/>
    <n v="407"/>
    <x v="13"/>
    <d v="1899-12-30T14:27:00"/>
    <d v="1899-12-30T14:50:00"/>
    <x v="19"/>
    <x v="47"/>
    <x v="6"/>
    <s v=":11 LAE :12 secondary unboarded pax to print bag tag and never re-boarded pax//100% boarded @ 14:48"/>
    <x v="3"/>
  </r>
  <r>
    <x v="18"/>
    <x v="28"/>
    <n v="395"/>
    <x v="16"/>
    <d v="1899-12-30T14:40:00"/>
    <d v="1899-12-30T15:22:00"/>
    <x v="71"/>
    <x v="1"/>
    <x v="1"/>
    <s v="Adiru issue"/>
    <x v="3"/>
  </r>
  <r>
    <x v="18"/>
    <x v="17"/>
    <n v="295"/>
    <x v="40"/>
    <d v="1899-12-30T15:14:00"/>
    <d v="1899-12-30T15:22:00"/>
    <x v="9"/>
    <x v="31"/>
    <x v="6"/>
    <s v="Pax checked in @ kiosk//boarded with a PETC (that was not on resv) and was in emerg exit//charged pax for PETC and changed his seat"/>
    <x v="3"/>
  </r>
  <r>
    <x v="18"/>
    <x v="20"/>
    <n v="1879"/>
    <x v="60"/>
    <d v="1899-12-30T15:34:00"/>
    <d v="1899-12-30T15:51:00"/>
    <x v="40"/>
    <x v="10"/>
    <x v="6"/>
    <s v=":12 LAE :05 6 WCHR + 1 Aisle chair"/>
    <x v="3"/>
  </r>
  <r>
    <x v="18"/>
    <x v="36"/>
    <n v="259"/>
    <x v="42"/>
    <d v="1899-12-30T15:40:00"/>
    <d v="1899-12-30T15:51:00"/>
    <x v="29"/>
    <x v="8"/>
    <x v="5"/>
    <s v="CA req to board late pax @ 5 min to departure"/>
    <x v="3"/>
  </r>
  <r>
    <x v="18"/>
    <x v="31"/>
    <n v="107"/>
    <x v="24"/>
    <d v="1899-12-30T16:14:00"/>
    <d v="1899-12-30T17:05:00"/>
    <x v="81"/>
    <x v="59"/>
    <x v="1"/>
    <s v="R2G AFT door light//MX inspected//No fault found"/>
    <x v="3"/>
  </r>
  <r>
    <x v="19"/>
    <x v="2"/>
    <n v="395"/>
    <x v="16"/>
    <d v="1899-12-30T14:30:00"/>
    <d v="1899-12-30T14:37:00"/>
    <x v="66"/>
    <x v="1"/>
    <x v="1"/>
    <s v="MX hold board 1345-1357"/>
    <x v="0"/>
  </r>
  <r>
    <x v="20"/>
    <x v="34"/>
    <n v="407"/>
    <x v="13"/>
    <d v="1899-12-30T14:20:00"/>
    <d v="1899-12-30T14:42:00"/>
    <x v="24"/>
    <x v="1"/>
    <x v="1"/>
    <s v="RTG for computer issues"/>
    <x v="1"/>
  </r>
  <r>
    <x v="20"/>
    <x v="41"/>
    <n v="425"/>
    <x v="17"/>
    <d v="1899-12-30T14:54:00"/>
    <d v="1899-12-30T14:56:00"/>
    <x v="49"/>
    <x v="1"/>
    <x v="1"/>
    <s v="Late logbook/MX called off @1455"/>
    <x v="1"/>
  </r>
  <r>
    <x v="20"/>
    <x v="39"/>
    <n v="943"/>
    <x v="62"/>
    <d v="1899-12-30T15:14:00"/>
    <d v="1899-12-30T15:23:00"/>
    <x v="3"/>
    <x v="8"/>
    <x v="5"/>
    <s v=":8 LAE :1 Paperwork back from CA @1520/Late brake release"/>
    <x v="1"/>
  </r>
  <r>
    <x v="21"/>
    <x v="4"/>
    <n v="341"/>
    <x v="3"/>
    <d v="1899-12-30T07:20:00"/>
    <d v="1899-12-30T07:35:00"/>
    <x v="4"/>
    <x v="1"/>
    <x v="1"/>
    <s v="Fuel boost pump MEL, more fuel needed"/>
    <x v="0"/>
  </r>
  <r>
    <x v="21"/>
    <x v="38"/>
    <n v="1917"/>
    <x v="4"/>
    <d v="1899-12-30T07:40:00"/>
    <d v="1899-12-30T07:42:00"/>
    <x v="49"/>
    <x v="8"/>
    <x v="5"/>
    <s v="CA left A/C to find missing item for PAX"/>
    <x v="0"/>
  </r>
  <r>
    <x v="21"/>
    <x v="39"/>
    <n v="909"/>
    <x v="6"/>
    <d v="1899-12-30T08:20:00"/>
    <d v="1899-12-30T08:26:00"/>
    <x v="57"/>
    <x v="5"/>
    <x v="1"/>
    <s v="H5 open @ 0716L, arrived to gate at 0746L"/>
    <x v="0"/>
  </r>
  <r>
    <x v="21"/>
    <x v="25"/>
    <n v="1123"/>
    <x v="5"/>
    <d v="1899-12-30T08:34:00"/>
    <d v="1899-12-30T08:40:00"/>
    <x v="57"/>
    <x v="1"/>
    <x v="1"/>
    <s v="MX hold for revision to MEL, DDG"/>
    <x v="0"/>
  </r>
  <r>
    <x v="21"/>
    <x v="21"/>
    <n v="103"/>
    <x v="24"/>
    <d v="1899-12-30T08:47:00"/>
    <d v="1899-12-30T08:53:00"/>
    <x v="57"/>
    <x v="1"/>
    <x v="1"/>
    <s v="MX applying MEL "/>
    <x v="0"/>
  </r>
  <r>
    <x v="21"/>
    <x v="19"/>
    <n v="501"/>
    <x v="7"/>
    <d v="1899-12-30T13:54:00"/>
    <d v="1899-12-30T14:00:00"/>
    <x v="57"/>
    <x v="1"/>
    <x v="1"/>
    <s v="MX on board replacing caution mask"/>
    <x v="1"/>
  </r>
  <r>
    <x v="21"/>
    <x v="25"/>
    <n v="1813"/>
    <x v="64"/>
    <d v="1899-12-30T14:27:00"/>
    <d v="1899-12-30T15:36:00"/>
    <x v="52"/>
    <x v="7"/>
    <x v="1"/>
    <s v="850 AOS bird strike SWAP 850-840"/>
    <x v="1"/>
  </r>
  <r>
    <x v="21"/>
    <x v="20"/>
    <n v="633"/>
    <x v="41"/>
    <d v="1899-12-30T14:40:00"/>
    <d v="1899-12-30T14:49:00"/>
    <x v="2"/>
    <x v="7"/>
    <x v="1"/>
    <s v="SWAP FROM 829"/>
    <x v="1"/>
  </r>
  <r>
    <x v="21"/>
    <x v="11"/>
    <n v="605"/>
    <x v="14"/>
    <d v="1899-12-30T14:47:00"/>
    <d v="1899-12-30T14:54:00"/>
    <x v="66"/>
    <x v="1"/>
    <x v="1"/>
    <s v="MX held boarding @1405-1423"/>
    <x v="1"/>
  </r>
  <r>
    <x v="21"/>
    <x v="1"/>
    <n v="395"/>
    <x v="16"/>
    <d v="1899-12-30T15:14:00"/>
    <d v="1899-12-30T16:14:00"/>
    <x v="38"/>
    <x v="7"/>
    <x v="1"/>
    <s v="SWAP FROM 840 DUE TO BIRD STRIKE ON 850"/>
    <x v="1"/>
  </r>
  <r>
    <x v="21"/>
    <x v="17"/>
    <n v="285"/>
    <x v="15"/>
    <d v="1899-12-30T15:34:00"/>
    <d v="1899-12-30T15:37:00"/>
    <x v="20"/>
    <x v="19"/>
    <x v="0"/>
    <s v="FA still securing cabin @ STD"/>
    <x v="1"/>
  </r>
  <r>
    <x v="21"/>
    <x v="39"/>
    <n v="1273"/>
    <x v="20"/>
    <d v="1899-12-30T16:00:00"/>
    <d v="1899-12-30T16:28:00"/>
    <x v="8"/>
    <x v="8"/>
    <x v="5"/>
    <s v=":10 LAE :18 CA req to hold boarding for search coming from ILM/910"/>
    <x v="1"/>
  </r>
  <r>
    <x v="21"/>
    <x v="41"/>
    <n v="499"/>
    <x v="18"/>
    <d v="1899-12-30T15:40:00"/>
    <d v="1899-12-30T15:46:00"/>
    <x v="40"/>
    <x v="19"/>
    <x v="0"/>
    <s v=":1 LAE :5 PPOC not fitting in OH/OSM resolved @1544/Poor cabin management "/>
    <x v="1"/>
  </r>
  <r>
    <x v="21"/>
    <x v="35"/>
    <n v="107"/>
    <x v="24"/>
    <d v="1899-12-30T16:14:00"/>
    <d v="1899-12-30T16:15:00"/>
    <x v="3"/>
    <x v="8"/>
    <x v="5"/>
    <s v="LATE BREAK RELEASE "/>
    <x v="1"/>
  </r>
  <r>
    <x v="21"/>
    <x v="4"/>
    <n v="1913"/>
    <x v="25"/>
    <d v="1899-12-30T16:07:00"/>
    <d v="1899-12-30T16:55:00"/>
    <x v="9"/>
    <x v="19"/>
    <x v="0"/>
    <s v=":40 LAE :8 Cleaned completed @1620/FA took adtl time conducting safety checks/Slow cabin management"/>
    <x v="1"/>
  </r>
  <r>
    <x v="21"/>
    <x v="24"/>
    <n v="1815"/>
    <x v="21"/>
    <d v="1899-12-30T16:34:00"/>
    <d v="1899-12-30T17:06:00"/>
    <x v="82"/>
    <x v="6"/>
    <x v="4"/>
    <s v="Req catering @1615/Commissary driver coming from warehouse/On @1655/Late catering "/>
    <x v="1"/>
  </r>
  <r>
    <x v="21"/>
    <x v="15"/>
    <n v="1701"/>
    <x v="19"/>
    <d v="1899-12-30T15:47:00"/>
    <d v="1899-12-30T16:03:00"/>
    <x v="3"/>
    <x v="45"/>
    <x v="3"/>
    <s v="15: LAE :1 PAX in LAV"/>
    <x v="1"/>
  </r>
  <r>
    <x v="21"/>
    <x v="31"/>
    <n v="261"/>
    <x v="42"/>
    <d v="1899-12-30T18:10:00"/>
    <d v="1899-12-30T19:35:00"/>
    <x v="83"/>
    <x v="18"/>
    <x v="5"/>
    <s v="FO fatigue/Replacement "/>
    <x v="1"/>
  </r>
  <r>
    <x v="22"/>
    <x v="38"/>
    <n v="341"/>
    <x v="3"/>
    <d v="1899-12-30T07:14:00"/>
    <d v="1899-12-30T07:33:00"/>
    <x v="30"/>
    <x v="5"/>
    <x v="1"/>
    <s v="MX Tug broke down had to get taxi crew"/>
    <x v="0"/>
  </r>
  <r>
    <x v="22"/>
    <x v="10"/>
    <n v="489"/>
    <x v="32"/>
    <d v="1899-12-30T07:47:00"/>
    <d v="1899-12-30T07:54:00"/>
    <x v="66"/>
    <x v="5"/>
    <x v="1"/>
    <s v="MX Tug broke down, same move crew as 341MCO"/>
    <x v="0"/>
  </r>
  <r>
    <x v="22"/>
    <x v="9"/>
    <n v="367"/>
    <x v="34"/>
    <d v="1899-12-30T08:14:00"/>
    <d v="1899-12-30T08:30:00"/>
    <x v="59"/>
    <x v="60"/>
    <x v="2"/>
    <s v="EDCT"/>
    <x v="0"/>
  </r>
  <r>
    <x v="22"/>
    <x v="28"/>
    <n v="1937"/>
    <x v="61"/>
    <d v="1899-12-30T09:07:00"/>
    <d v="1899-12-30T09:20:00"/>
    <x v="35"/>
    <x v="5"/>
    <x v="1"/>
    <s v="MX Late positioning, same team moving H8/H9"/>
    <x v="0"/>
  </r>
  <r>
    <x v="22"/>
    <x v="24"/>
    <n v="209"/>
    <x v="38"/>
    <d v="1899-12-30T14:27:00"/>
    <d v="1899-12-30T14:54:00"/>
    <x v="40"/>
    <x v="48"/>
    <x v="2"/>
    <s v=":22 LAE :05 boarding scanner monitor down//moved to different scanner//MAC IT # INC015835"/>
    <x v="3"/>
  </r>
  <r>
    <x v="22"/>
    <x v="1"/>
    <n v="425"/>
    <x v="17"/>
    <d v="1899-12-30T15:00:00"/>
    <d v="1899-12-30T15:08:00"/>
    <x v="9"/>
    <x v="1"/>
    <x v="1"/>
    <s v=":08 No APU bleed :17 2 pax req to deplane after JB was pulled"/>
    <x v="3"/>
  </r>
  <r>
    <x v="22"/>
    <x v="8"/>
    <n v="285"/>
    <x v="15"/>
    <d v="1899-12-30T14:54:00"/>
    <d v="1899-12-30T14:58:00"/>
    <x v="14"/>
    <x v="14"/>
    <x v="3"/>
    <s v="securing bins//Waiting for push back driver//arrived after STD"/>
    <x v="3"/>
  </r>
  <r>
    <x v="22"/>
    <x v="10"/>
    <n v="1491"/>
    <x v="53"/>
    <d v="1899-12-30T15:14:00"/>
    <d v="1899-12-30T15:21:00"/>
    <x v="66"/>
    <x v="1"/>
    <x v="1"/>
    <s v="MX held boarding until 14:51"/>
    <x v="3"/>
  </r>
  <r>
    <x v="22"/>
    <x v="36"/>
    <n v="655"/>
    <x v="22"/>
    <d v="1899-12-30T15:27:00"/>
    <d v="1899-12-30T15:30:00"/>
    <x v="20"/>
    <x v="10"/>
    <x v="6"/>
    <s v="unexpected Aisle chair took additional time//pax checked online"/>
    <x v="3"/>
  </r>
  <r>
    <x v="22"/>
    <x v="9"/>
    <n v="1925"/>
    <x v="39"/>
    <d v="1899-12-30T16:00:00"/>
    <d v="1899-12-30T16:35:00"/>
    <x v="84"/>
    <x v="1"/>
    <x v="1"/>
    <s v="MX held boarding for seat cushion replacement"/>
    <x v="3"/>
  </r>
  <r>
    <x v="22"/>
    <x v="6"/>
    <n v="558"/>
    <x v="33"/>
    <d v="1899-12-30T16:07:00"/>
    <d v="1899-12-30T16:27:00"/>
    <x v="10"/>
    <x v="1"/>
    <x v="1"/>
    <s v="MX held boarding for tire change"/>
    <x v="3"/>
  </r>
  <r>
    <x v="23"/>
    <x v="13"/>
    <n v="285"/>
    <x v="15"/>
    <d v="1899-12-30T14:40:00"/>
    <d v="1899-12-30T15:43:00"/>
    <x v="20"/>
    <x v="10"/>
    <x v="6"/>
    <s v="1:00 LAE//Delayed until 15:40 :03 5 WCHR + 1 aisle chair "/>
    <x v="3"/>
  </r>
  <r>
    <x v="23"/>
    <x v="10"/>
    <n v="407"/>
    <x v="13"/>
    <d v="1899-12-30T14:54:00"/>
    <d v="1899-12-30T15:00:00"/>
    <x v="57"/>
    <x v="21"/>
    <x v="9"/>
    <s v="3 connecting pax from 1676/PHL no bags"/>
    <x v="3"/>
  </r>
  <r>
    <x v="23"/>
    <x v="22"/>
    <n v="295"/>
    <x v="40"/>
    <d v="1899-12-30T15:00:00"/>
    <d v="1899-12-30T15:30:00"/>
    <x v="43"/>
    <x v="1"/>
    <x v="1"/>
    <s v="MX performing engine run//waiting for logbook"/>
    <x v="3"/>
  </r>
  <r>
    <x v="23"/>
    <x v="40"/>
    <n v="1675"/>
    <x v="56"/>
    <d v="1899-12-30T17:00:00"/>
    <d v="1899-12-30T18:22:00"/>
    <x v="85"/>
    <x v="7"/>
    <x v="1"/>
    <s v="AC856 AOS//tail swap "/>
    <x v="3"/>
  </r>
  <r>
    <x v="24"/>
    <x v="22"/>
    <n v="427"/>
    <x v="17"/>
    <d v="1899-12-30T07:07:00"/>
    <d v="1899-12-30T07:12:00"/>
    <x v="40"/>
    <x v="18"/>
    <x v="5"/>
    <s v="FO SICK CALL"/>
    <x v="1"/>
  </r>
  <r>
    <x v="24"/>
    <x v="11"/>
    <n v="909"/>
    <x v="6"/>
    <d v="1899-12-30T10:07:00"/>
    <d v="1899-12-30T10:45:00"/>
    <x v="86"/>
    <x v="7"/>
    <x v="1"/>
    <s v="846 AOS/Swap to 843"/>
    <x v="1"/>
  </r>
  <r>
    <x v="24"/>
    <x v="38"/>
    <n v="215"/>
    <x v="57"/>
    <d v="1899-12-30T13:13:00"/>
    <d v="1899-12-30T13:17:00"/>
    <x v="14"/>
    <x v="55"/>
    <x v="16"/>
    <s v="Late fuelers"/>
    <x v="3"/>
  </r>
  <r>
    <x v="24"/>
    <x v="15"/>
    <n v="295"/>
    <x v="40"/>
    <d v="1899-12-30T13:54:00"/>
    <d v="1899-12-30T15:11:00"/>
    <x v="66"/>
    <x v="55"/>
    <x v="16"/>
    <s v="1:10 LAE//search and clean :07 Late fuelers"/>
    <x v="3"/>
  </r>
  <r>
    <x v="24"/>
    <x v="13"/>
    <n v="1037"/>
    <x v="47"/>
    <d v="1899-12-30T14:34:00"/>
    <d v="1899-12-30T15:06:00"/>
    <x v="82"/>
    <x v="44"/>
    <x v="0"/>
    <s v="crew inbound from 1918/YYZ"/>
    <x v="3"/>
  </r>
  <r>
    <x v="24"/>
    <x v="28"/>
    <n v="285"/>
    <x v="15"/>
    <d v="1899-12-30T15:20:00"/>
    <d v="1899-12-30T15:59:00"/>
    <x v="12"/>
    <x v="40"/>
    <x v="7"/>
    <s v=":29 LAE :10 JB too hot to line up//causing late boarding and gate checks"/>
    <x v="3"/>
  </r>
  <r>
    <x v="24"/>
    <x v="25"/>
    <n v="425"/>
    <x v="17"/>
    <d v="1899-12-30T15:27:00"/>
    <d v="1899-12-30T16:16:00"/>
    <x v="71"/>
    <x v="61"/>
    <x v="1"/>
    <s v=":42 gate open 14:47//blocked @ 15:24 :07 Slow boarding procedures 15:34-16:01"/>
    <x v="3"/>
  </r>
  <r>
    <x v="24"/>
    <x v="25"/>
    <n v="425"/>
    <x v="17"/>
    <d v="1899-12-30T15:27:00"/>
    <d v="1899-12-30T16:16:00"/>
    <x v="66"/>
    <x v="47"/>
    <x v="6"/>
    <s v=":42 gate open 14:47//blocked @ 15:24 :07 Slow boarding procedures 15:34-16:01"/>
    <x v="3"/>
  </r>
  <r>
    <x v="24"/>
    <x v="39"/>
    <n v="499"/>
    <x v="18"/>
    <d v="1899-12-30T15:34:00"/>
    <d v="1899-12-30T16:31:00"/>
    <x v="30"/>
    <x v="1"/>
    <x v="1"/>
    <s v=":38 LAE :19 MX onboard 16:11-16:24"/>
    <x v="3"/>
  </r>
  <r>
    <x v="24"/>
    <x v="30"/>
    <n v="1701"/>
    <x v="19"/>
    <d v="1899-12-30T15:47:00"/>
    <d v="1899-12-30T16:34:00"/>
    <x v="57"/>
    <x v="40"/>
    <x v="7"/>
    <s v=":41 LAE :06 Prospect left IPAD in the back of a pax WCHR that was loaded//notified at STD//removed IPAD from WCHR in bin"/>
    <x v="3"/>
  </r>
  <r>
    <x v="24"/>
    <x v="41"/>
    <n v="1913"/>
    <x v="25"/>
    <d v="1899-12-30T16:00:00"/>
    <d v="1899-12-30T16:24:00"/>
    <x v="2"/>
    <x v="12"/>
    <x v="7"/>
    <s v=":15 LAE :09 JB too hot to line up//causing late boarding//late gate checks"/>
    <x v="3"/>
  </r>
  <r>
    <x v="24"/>
    <x v="31"/>
    <n v="1815"/>
    <x v="21"/>
    <d v="1899-12-30T16:20:00"/>
    <d v="1899-12-30T17:12:00"/>
    <x v="3"/>
    <x v="31"/>
    <x v="6"/>
    <s v=":51 LAE :01 Last pax off 16:40//boarding began 16:53"/>
    <x v="3"/>
  </r>
  <r>
    <x v="24"/>
    <x v="11"/>
    <n v="659"/>
    <x v="22"/>
    <d v="1899-12-30T16:27:00"/>
    <d v="1899-12-30T18:06:00"/>
    <x v="6"/>
    <x v="1"/>
    <x v="1"/>
    <s v="1:25 LAE :14 MX held boarding and loading to change a tire"/>
    <x v="3"/>
  </r>
  <r>
    <x v="24"/>
    <x v="22"/>
    <n v="261"/>
    <x v="42"/>
    <d v="1899-12-30T16:40:00"/>
    <d v="1899-12-30T16:50:00"/>
    <x v="12"/>
    <x v="44"/>
    <x v="0"/>
    <s v="Crew inbound from 668/IAD//crew arrived 16:10"/>
    <x v="3"/>
  </r>
  <r>
    <x v="24"/>
    <x v="27"/>
    <n v="397"/>
    <x v="16"/>
    <d v="1899-12-30T20:50:00"/>
    <d v="1899-12-30T20:51:00"/>
    <x v="3"/>
    <x v="19"/>
    <x v="0"/>
    <s v="FA req to gate check bags due to overhead bin space exceeded//52 OHBG and 9 SAOH//cabin management"/>
    <x v="3"/>
  </r>
  <r>
    <x v="24"/>
    <x v="41"/>
    <n v="429"/>
    <x v="17"/>
    <d v="1899-12-30T20:59:00"/>
    <d v="1899-12-30T21:08:00"/>
    <x v="2"/>
    <x v="19"/>
    <x v="0"/>
    <s v="Last pax scanned 20:44//cabin secured 21:04//slow cabin management"/>
    <x v="3"/>
  </r>
  <r>
    <x v="25"/>
    <x v="37"/>
    <n v="1419"/>
    <x v="35"/>
    <d v="1899-12-30T08:34:00"/>
    <d v="1899-12-30T08:40:00"/>
    <x v="57"/>
    <x v="2"/>
    <x v="2"/>
    <s v="Metering 17/35"/>
    <x v="1"/>
  </r>
  <r>
    <x v="25"/>
    <x v="42"/>
    <n v="501"/>
    <x v="7"/>
    <d v="1899-12-30T14:47:00"/>
    <d v="1899-12-30T15:20:00"/>
    <x v="12"/>
    <x v="43"/>
    <x v="13"/>
    <s v=":23 LAE :10 SVAN BIO caused tail swap"/>
    <x v="3"/>
  </r>
  <r>
    <x v="25"/>
    <x v="40"/>
    <n v="425"/>
    <x v="17"/>
    <d v="1899-12-30T14:54:00"/>
    <d v="1899-12-30T16:09:00"/>
    <x v="72"/>
    <x v="7"/>
    <x v="1"/>
    <s v="AC831 T/R fastners"/>
    <x v="3"/>
  </r>
  <r>
    <x v="25"/>
    <x v="39"/>
    <n v="395"/>
    <x v="16"/>
    <d v="1899-12-30T15:00:00"/>
    <d v="1899-12-30T15:36:00"/>
    <x v="87"/>
    <x v="31"/>
    <x v="6"/>
    <s v="CSA did not notate where FAM's were sitting and did not communicate info to CA or FA"/>
    <x v="3"/>
  </r>
  <r>
    <x v="25"/>
    <x v="16"/>
    <n v="295"/>
    <x v="40"/>
    <d v="1899-12-30T15:07:00"/>
    <d v="1899-12-30T15:34:00"/>
    <x v="79"/>
    <x v="12"/>
    <x v="7"/>
    <s v=":10 LAE :17 Pax pushed FA inflight//APD met AC//caused slow deplaning "/>
    <x v="3"/>
  </r>
  <r>
    <x v="25"/>
    <x v="36"/>
    <n v="107"/>
    <x v="24"/>
    <d v="1899-12-30T15:20:00"/>
    <d v="1899-12-30T16:00:00"/>
    <x v="54"/>
    <x v="8"/>
    <x v="5"/>
    <s v=":03 LAE :37 CA req MX open door and fill out ppwk for L1 ext handle"/>
    <x v="3"/>
  </r>
  <r>
    <x v="25"/>
    <x v="41"/>
    <n v="1879"/>
    <x v="60"/>
    <d v="1899-12-30T15:27:00"/>
    <d v="1899-12-30T16:45:00"/>
    <x v="88"/>
    <x v="31"/>
    <x v="6"/>
    <s v="Last pax off 16:07//boarding started 16:21"/>
    <x v="3"/>
  </r>
  <r>
    <x v="25"/>
    <x v="35"/>
    <n v="1925"/>
    <x v="39"/>
    <d v="1899-12-30T15:47:00"/>
    <d v="1899-12-30T21:07:00"/>
    <x v="89"/>
    <x v="18"/>
    <x v="5"/>
    <s v="crew tight on time// due to heat unfit to continue//R2G inop APU AC842 AOS//Delayed until 20:30 "/>
    <x v="3"/>
  </r>
  <r>
    <x v="25"/>
    <x v="21"/>
    <n v="659"/>
    <x v="22"/>
    <d v="1899-12-30T15:54:00"/>
    <d v="1899-12-30T16:39:00"/>
    <x v="90"/>
    <x v="61"/>
    <x v="1"/>
    <s v="Gate open 14:59//Blocked 15:55"/>
    <x v="3"/>
  </r>
  <r>
    <x v="26"/>
    <x v="36"/>
    <n v="657"/>
    <x v="22"/>
    <d v="1899-12-30T15:45:00"/>
    <d v="1899-12-30T16:41:00"/>
    <x v="91"/>
    <x v="18"/>
    <x v="5"/>
    <s v="Crew replacement"/>
    <x v="3"/>
  </r>
  <r>
    <x v="27"/>
    <x v="39"/>
    <n v="667"/>
    <x v="12"/>
    <d v="1899-12-30T07:00:00"/>
    <d v="1899-12-30T07:04:00"/>
    <x v="14"/>
    <x v="8"/>
    <x v="5"/>
    <s v="LATE CA"/>
    <x v="1"/>
  </r>
  <r>
    <x v="27"/>
    <x v="36"/>
    <n v="421"/>
    <x v="17"/>
    <d v="1899-12-30T08:00:00"/>
    <d v="1899-12-30T08:08:00"/>
    <x v="9"/>
    <x v="12"/>
    <x v="7"/>
    <s v="PAX OHB FEE/RESOLVED @0806"/>
    <x v="1"/>
  </r>
  <r>
    <x v="27"/>
    <x v="16"/>
    <n v="395"/>
    <x v="16"/>
    <d v="1899-12-30T14:40:00"/>
    <d v="1899-12-30T15:27:00"/>
    <x v="92"/>
    <x v="7"/>
    <x v="1"/>
    <s v="Aircraft rotation/Swap due to 805 AOS"/>
    <x v="1"/>
  </r>
  <r>
    <x v="27"/>
    <x v="11"/>
    <n v="425"/>
    <x v="17"/>
    <d v="1899-12-30T14:54:00"/>
    <d v="1899-12-30T14:59:00"/>
    <x v="40"/>
    <x v="62"/>
    <x v="6"/>
    <s v="Late PLR/Tagging bag @ STD"/>
    <x v="1"/>
  </r>
  <r>
    <x v="28"/>
    <x v="35"/>
    <n v="193"/>
    <x v="2"/>
    <d v="1899-12-30T07:20:00"/>
    <d v="1899-12-30T07:37:00"/>
    <x v="39"/>
    <x v="6"/>
    <x v="4"/>
    <s v="EGD kit expired. Waiting for catering to bring new kit"/>
    <x v="2"/>
  </r>
  <r>
    <x v="28"/>
    <x v="37"/>
    <n v="367"/>
    <x v="34"/>
    <d v="1899-12-30T08:07:00"/>
    <d v="1899-12-30T09:21:00"/>
    <x v="16"/>
    <x v="18"/>
    <x v="5"/>
    <s v="CA callout"/>
    <x v="2"/>
  </r>
  <r>
    <x v="28"/>
    <x v="12"/>
    <n v="505"/>
    <x v="7"/>
    <d v="1899-12-30T08:27:00"/>
    <d v="1899-12-30T09:06:00"/>
    <x v="25"/>
    <x v="6"/>
    <x v="4"/>
    <s v="Catering truck broke down. Transferring items from truck to truck"/>
    <x v="2"/>
  </r>
  <r>
    <x v="28"/>
    <x v="9"/>
    <n v="909"/>
    <x v="6"/>
    <d v="1899-12-30T08:34:00"/>
    <d v="1899-12-30T09:20:00"/>
    <x v="17"/>
    <x v="6"/>
    <x v="4"/>
    <s v="Catering truck broke down. Transferring items from truck to truck"/>
    <x v="2"/>
  </r>
  <r>
    <x v="28"/>
    <x v="27"/>
    <n v="1123"/>
    <x v="5"/>
    <d v="1899-12-30T08:40:00"/>
    <d v="1899-12-30T09:32:00"/>
    <x v="93"/>
    <x v="6"/>
    <x v="4"/>
    <s v="Catering truck broke down. Transferring items from truck to truck"/>
    <x v="2"/>
  </r>
  <r>
    <x v="28"/>
    <x v="13"/>
    <n v="1053"/>
    <x v="11"/>
    <d v="1899-12-30T08:54:00"/>
    <d v="1899-12-30T09:00:00"/>
    <x v="57"/>
    <x v="1"/>
    <x v="1"/>
    <s v="MX onboard from 0847-0858"/>
    <x v="2"/>
  </r>
  <r>
    <x v="28"/>
    <x v="38"/>
    <n v="1273"/>
    <x v="20"/>
    <d v="1899-12-30T14:20:00"/>
    <d v="1899-12-30T14:21:00"/>
    <x v="3"/>
    <x v="48"/>
    <x v="2"/>
    <s v="Ticket counter bag belt jammed @1310/Resolved @1441"/>
    <x v="1"/>
  </r>
  <r>
    <x v="28"/>
    <x v="24"/>
    <n v="407"/>
    <x v="13"/>
    <d v="1899-12-30T14:54:00"/>
    <d v="1899-12-30T14:59:00"/>
    <x v="40"/>
    <x v="48"/>
    <x v="2"/>
    <s v="Ticket counter bag belt jammed @1310/Resolved @1441"/>
    <x v="1"/>
  </r>
  <r>
    <x v="28"/>
    <x v="25"/>
    <n v="285"/>
    <x v="15"/>
    <d v="1899-12-30T15:00:00"/>
    <d v="1899-12-30T15:12:00"/>
    <x v="19"/>
    <x v="48"/>
    <x v="2"/>
    <s v="Ticket counter bag belt jammed @1310/Resolved @1441"/>
    <x v="1"/>
  </r>
  <r>
    <x v="28"/>
    <x v="5"/>
    <n v="499"/>
    <x v="18"/>
    <d v="1899-12-30T15:27:00"/>
    <d v="1899-12-30T15:33:00"/>
    <x v="57"/>
    <x v="48"/>
    <x v="2"/>
    <s v="Ticket counter bag belt jammed @1310/Resolved @1441"/>
    <x v="1"/>
  </r>
  <r>
    <x v="28"/>
    <x v="33"/>
    <n v="295"/>
    <x v="40"/>
    <d v="1899-12-30T15:14:00"/>
    <d v="1899-12-30T17:47:00"/>
    <x v="54"/>
    <x v="1"/>
    <x v="1"/>
    <s v=":10 LAE :37 MX on board for FO seat :1:46 Ramp closure"/>
    <x v="1"/>
  </r>
  <r>
    <x v="28"/>
    <x v="19"/>
    <n v="105"/>
    <x v="24"/>
    <d v="1899-12-30T16:27:00"/>
    <d v="1899-12-30T19:45:00"/>
    <x v="82"/>
    <x v="7"/>
    <x v="1"/>
    <s v=":46 Ramp closure into MSP :2:32 RTG for FO window wiper/Swap from 841 "/>
    <x v="1"/>
  </r>
  <r>
    <x v="28"/>
    <x v="30"/>
    <n v="261"/>
    <x v="42"/>
    <d v="1899-12-30T17:30:00"/>
    <d v="1899-12-30T19:06:00"/>
    <x v="81"/>
    <x v="18"/>
    <x v="5"/>
    <s v=":45 LAE :51 CA sick call "/>
    <x v="1"/>
  </r>
  <r>
    <x v="29"/>
    <x v="24"/>
    <n v="383"/>
    <x v="29"/>
    <d v="1899-12-30T06:00:00"/>
    <d v="1899-12-30T06:06:00"/>
    <x v="57"/>
    <x v="1"/>
    <x v="1"/>
    <s v="Waiting on MX logbook"/>
    <x v="2"/>
  </r>
  <r>
    <x v="29"/>
    <x v="38"/>
    <n v="567"/>
    <x v="0"/>
    <d v="1899-12-30T06:54:00"/>
    <d v="1899-12-30T07:22:00"/>
    <x v="76"/>
    <x v="7"/>
    <x v="1"/>
    <s v="Swap from 846 to 837"/>
    <x v="2"/>
  </r>
  <r>
    <x v="29"/>
    <x v="30"/>
    <n v="233"/>
    <x v="50"/>
    <d v="1899-12-30T07:00:00"/>
    <d v="1899-12-30T07:10:00"/>
    <x v="12"/>
    <x v="63"/>
    <x v="6"/>
    <s v="OHBG tagged at departure time"/>
    <x v="2"/>
  </r>
  <r>
    <x v="29"/>
    <x v="25"/>
    <n v="195"/>
    <x v="2"/>
    <d v="1899-12-30T07:47:00"/>
    <d v="1899-12-30T07:59:00"/>
    <x v="19"/>
    <x v="6"/>
    <x v="4"/>
    <s v="trash cart / catering"/>
    <x v="2"/>
  </r>
  <r>
    <x v="29"/>
    <x v="12"/>
    <n v="1627"/>
    <x v="65"/>
    <d v="1899-12-30T08:07:00"/>
    <d v="1899-12-30T08:49:00"/>
    <x v="71"/>
    <x v="18"/>
    <x v="5"/>
    <s v="ca callout"/>
    <x v="2"/>
  </r>
  <r>
    <x v="29"/>
    <x v="41"/>
    <n v="1775"/>
    <x v="56"/>
    <d v="1899-12-30T07:54:00"/>
    <d v="1899-12-30T08:16:00"/>
    <x v="24"/>
    <x v="5"/>
    <x v="1"/>
    <s v="Sourcing taxi crew for aircraft. Gate open @ 0703 A/C blocked at 07:37"/>
    <x v="2"/>
  </r>
  <r>
    <x v="29"/>
    <x v="9"/>
    <n v="1617"/>
    <x v="26"/>
    <d v="1899-12-30T10:25:00"/>
    <d v="1899-12-30T10:43:00"/>
    <x v="8"/>
    <x v="1"/>
    <x v="1"/>
    <s v="MX engine run"/>
    <x v="2"/>
  </r>
  <r>
    <x v="29"/>
    <x v="41"/>
    <n v="395"/>
    <x v="16"/>
    <d v="1899-12-30T15:14:00"/>
    <d v="1899-12-30T15:35:00"/>
    <x v="66"/>
    <x v="19"/>
    <x v="0"/>
    <s v=":14 LAE :07 JB backed up to the top 15:10 and 15:21//JB cleared 15:28//cabin secured 15:32//CA gave FA ppwk @ 15:24//FA gave ppwk to CSA 15:32//slow cabin management"/>
    <x v="3"/>
  </r>
  <r>
    <x v="29"/>
    <x v="1"/>
    <n v="107"/>
    <x v="24"/>
    <d v="1899-12-30T15:54:00"/>
    <d v="1899-12-30T16:09:00"/>
    <x v="4"/>
    <x v="28"/>
    <x v="2"/>
    <s v="GDP in LAS"/>
    <x v="3"/>
  </r>
  <r>
    <x v="29"/>
    <x v="39"/>
    <n v="777"/>
    <x v="24"/>
    <d v="1899-12-30T21:15:00"/>
    <d v="1899-12-30T21:32:00"/>
    <x v="39"/>
    <x v="31"/>
    <x v="6"/>
    <s v=":03 LAE / :14 last BP scanned late 98% boarded at STD. "/>
    <x v="2"/>
  </r>
  <r>
    <x v="30"/>
    <x v="20"/>
    <n v="303"/>
    <x v="9"/>
    <d v="1899-12-30T07:34:00"/>
    <d v="1899-12-30T08:54:00"/>
    <x v="33"/>
    <x v="1"/>
    <x v="1"/>
    <s v="R2G for MX//#1 engine start issue"/>
    <x v="3"/>
  </r>
  <r>
    <x v="30"/>
    <x v="1"/>
    <n v="367"/>
    <x v="34"/>
    <d v="1899-12-30T07:40:00"/>
    <d v="1899-12-30T07:57:00"/>
    <x v="39"/>
    <x v="31"/>
    <x v="6"/>
    <s v="Carrier for PETC would not zip shut//reattached JB and deplaned pax and PETC//rebooked and pax will get a new carrier"/>
    <x v="3"/>
  </r>
  <r>
    <x v="30"/>
    <x v="20"/>
    <n v="605"/>
    <x v="14"/>
    <d v="1899-12-30T14:20:00"/>
    <d v="1899-12-30T15:18:00"/>
    <x v="4"/>
    <x v="19"/>
    <x v="0"/>
    <s v=":43 LAE :15 last pax off and crew down 14:35//cleaners off 14:40//1st pax on AC 14:45//JB backed up to top 14:51//last pax on AC 15:14"/>
    <x v="3"/>
  </r>
  <r>
    <x v="31"/>
    <x v="18"/>
    <n v="105"/>
    <x v="24"/>
    <d v="1899-12-30T12:00:00"/>
    <d v="1899-12-30T12:11:00"/>
    <x v="29"/>
    <x v="1"/>
    <x v="1"/>
    <s v="MX on board @ 1151/off @ 1205 /Wrapping up ppwk"/>
    <x v="3"/>
  </r>
  <r>
    <x v="31"/>
    <x v="37"/>
    <n v="919"/>
    <x v="63"/>
    <d v="1899-12-30T12:14:00"/>
    <d v="1899-12-30T14:39:00"/>
    <x v="94"/>
    <x v="18"/>
    <x v="5"/>
    <s v="2:16 Delayed until 14:30//Pilot replacement due to delay out of DEN on previous flight :09 Late fuelers"/>
    <x v="3"/>
  </r>
  <r>
    <x v="31"/>
    <x v="37"/>
    <n v="919"/>
    <x v="63"/>
    <d v="1899-12-30T12:14:00"/>
    <d v="1899-12-30T14:39:00"/>
    <x v="2"/>
    <x v="55"/>
    <x v="16"/>
    <s v="2:16 Delayed until 14:30//Pilot replacement due to delay out of DEN on previous flight :09 Late fuelers"/>
    <x v="3"/>
  </r>
  <r>
    <x v="31"/>
    <x v="36"/>
    <n v="427"/>
    <x v="17"/>
    <d v="1899-12-30T13:15:00"/>
    <d v="1899-12-30T13:20:00"/>
    <x v="40"/>
    <x v="6"/>
    <x v="4"/>
    <s v="Catering off 13:19"/>
    <x v="3"/>
  </r>
  <r>
    <x v="31"/>
    <x v="11"/>
    <n v="503"/>
    <x v="7"/>
    <d v="1899-12-30T15:34:00"/>
    <d v="1899-12-30T15:50:00"/>
    <x v="59"/>
    <x v="15"/>
    <x v="3"/>
    <s v="Belt A was down and whole team was waiting to drop bags causing late upload/late CLR "/>
    <x v="3"/>
  </r>
  <r>
    <x v="31"/>
    <x v="32"/>
    <n v="261"/>
    <x v="42"/>
    <d v="1899-12-30T16:00:00"/>
    <d v="1899-12-30T16:22:00"/>
    <x v="3"/>
    <x v="10"/>
    <x v="6"/>
    <s v=":21 LAE :01 loading aisle chair took extra time"/>
    <x v="3"/>
  </r>
  <r>
    <x v="31"/>
    <x v="6"/>
    <n v="607"/>
    <x v="14"/>
    <d v="1899-12-30T16:07:00"/>
    <d v="1899-12-30T16:12:00"/>
    <x v="40"/>
    <x v="20"/>
    <x v="3"/>
    <s v="Loading EWCHR"/>
    <x v="3"/>
  </r>
  <r>
    <x v="31"/>
    <x v="2"/>
    <n v="107"/>
    <x v="24"/>
    <d v="1899-12-30T16:20:00"/>
    <d v="1899-12-30T16:29:00"/>
    <x v="40"/>
    <x v="10"/>
    <x v="6"/>
    <s v=":04 LAE :05 JB backed up due to loading aisle chair"/>
    <x v="3"/>
  </r>
  <r>
    <x v="31"/>
    <x v="21"/>
    <n v="1701"/>
    <x v="19"/>
    <d v="1899-12-30T16:14:00"/>
    <d v="1899-12-30T16:49:00"/>
    <x v="84"/>
    <x v="18"/>
    <x v="5"/>
    <s v="Pilot replacement, due to 650 DEN-MSP"/>
    <x v="3"/>
  </r>
  <r>
    <x v="31"/>
    <x v="1"/>
    <n v="429"/>
    <x v="17"/>
    <d v="1899-12-30T20:59:00"/>
    <d v="1899-12-30T21:16:00"/>
    <x v="39"/>
    <x v="21"/>
    <x v="9"/>
    <s v="SOC approved hold for 1908/DTW connect"/>
    <x v="3"/>
  </r>
  <r>
    <x v="31"/>
    <x v="13"/>
    <n v="397"/>
    <x v="16"/>
    <d v="1899-12-30T20:50:00"/>
    <d v="1899-12-30T21:18:00"/>
    <x v="76"/>
    <x v="21"/>
    <x v="9"/>
    <s v="SOC approved hold for 1908/DTW connects"/>
    <x v="3"/>
  </r>
  <r>
    <x v="32"/>
    <x v="39"/>
    <n v="193"/>
    <x v="2"/>
    <d v="1899-12-30T07:34:00"/>
    <d v="1899-12-30T07:44:00"/>
    <x v="12"/>
    <x v="31"/>
    <x v="6"/>
    <s v="OSM did not divide PNR/3 PAX on board/Verifying PAX count"/>
    <x v="1"/>
  </r>
  <r>
    <x v="32"/>
    <x v="40"/>
    <n v="1053"/>
    <x v="11"/>
    <d v="1899-12-30T08:14:00"/>
    <d v="1899-12-30T08:17:00"/>
    <x v="20"/>
    <x v="8"/>
    <x v="5"/>
    <s v="CA conducting manual count @ STD"/>
    <x v="1"/>
  </r>
  <r>
    <x v="32"/>
    <x v="9"/>
    <n v="909"/>
    <x v="6"/>
    <d v="1899-12-30T09:00:00"/>
    <d v="1899-12-30T09:03:00"/>
    <x v="20"/>
    <x v="15"/>
    <x v="3"/>
    <s v="New lead called in numbers/Provided CLR late to CA "/>
    <x v="1"/>
  </r>
  <r>
    <x v="32"/>
    <x v="30"/>
    <n v="1057"/>
    <x v="37"/>
    <d v="1899-12-30T09:47:00"/>
    <d v="1899-12-30T11:03:00"/>
    <x v="60"/>
    <x v="7"/>
    <x v="1"/>
    <s v="Hydraulic leak on 824/Swapped back to 847/Aircraft rotation"/>
    <x v="1"/>
  </r>
  <r>
    <x v="32"/>
    <x v="40"/>
    <n v="345"/>
    <x v="3"/>
    <d v="1899-12-30T13:00:00"/>
    <d v="1899-12-30T13:57:00"/>
    <x v="78"/>
    <x v="1"/>
    <x v="1"/>
    <s v="Missing fastner eng exhaust"/>
    <x v="3"/>
  </r>
  <r>
    <x v="32"/>
    <x v="22"/>
    <n v="387"/>
    <x v="29"/>
    <d v="1899-12-30T14:34:00"/>
    <d v="1899-12-30T14:37:00"/>
    <x v="20"/>
    <x v="20"/>
    <x v="3"/>
    <s v="strapping down EWCHR"/>
    <x v="3"/>
  </r>
  <r>
    <x v="32"/>
    <x v="2"/>
    <n v="285"/>
    <x v="15"/>
    <d v="1899-12-30T15:20:00"/>
    <d v="1899-12-30T15:24:00"/>
    <x v="14"/>
    <x v="19"/>
    <x v="0"/>
    <s v="Last BP scanned 15:15//ppwk to CA 15:17//last pax onboard 15:19//cabin secured 15:24"/>
    <x v="3"/>
  </r>
  <r>
    <x v="32"/>
    <x v="25"/>
    <n v="499"/>
    <x v="18"/>
    <d v="1899-12-30T15:27:00"/>
    <d v="1899-12-30T16:07:00"/>
    <x v="5"/>
    <x v="19"/>
    <x v="0"/>
    <s v=":31 LAE :09 Last pax off 15:33//crew down and boarding started 15:34//cleaners off 15:38//FA's done with safety checks and pax onboard 15:46"/>
    <x v="3"/>
  </r>
  <r>
    <x v="32"/>
    <x v="7"/>
    <n v="1879"/>
    <x v="60"/>
    <d v="1899-12-30T15:47:00"/>
    <d v="1899-12-30T16:22:00"/>
    <x v="57"/>
    <x v="12"/>
    <x v="7"/>
    <s v=":29 LAE :06 Pax refused to pay for checked bag at ticket counter//came to the gate and paid for the bag @ 16:10//last minute gate check caused late 2nd CLR "/>
    <x v="3"/>
  </r>
  <r>
    <x v="32"/>
    <x v="30"/>
    <n v="1491"/>
    <x v="53"/>
    <d v="1899-12-30T16:00:00"/>
    <d v="1899-12-30T16:32:00"/>
    <x v="40"/>
    <x v="64"/>
    <x v="6"/>
    <s v=":27 LAE :05 2 pax given the same boarding pass @ ticket counter//pax boarded and ID'ed issue on AC due to seat dupes//checked in correct pax and boarded"/>
    <x v="3"/>
  </r>
  <r>
    <x v="32"/>
    <x v="9"/>
    <n v="389"/>
    <x v="29"/>
    <d v="1899-12-30T16:45:00"/>
    <d v="1899-12-30T17:01:00"/>
    <x v="40"/>
    <x v="47"/>
    <x v="6"/>
    <s v=":08 LAE :05 slow boarding :02 Waiting for JB guide 16:55-16:57 :01 JB pulled 16:57 brake released 17:01"/>
    <x v="3"/>
  </r>
  <r>
    <x v="32"/>
    <x v="9"/>
    <n v="389"/>
    <x v="29"/>
    <d v="1899-12-30T16:45:00"/>
    <d v="1899-12-30T17:01:00"/>
    <x v="49"/>
    <x v="14"/>
    <x v="3"/>
    <s v=":08 LAE :05 slow boarding :02 Waiting for JB guide 16:55-16:57 :01 JB pulled 16:57 brake released 17:01"/>
    <x v="3"/>
  </r>
  <r>
    <x v="32"/>
    <x v="9"/>
    <n v="389"/>
    <x v="29"/>
    <d v="1899-12-30T16:45:00"/>
    <d v="1899-12-30T17:01:00"/>
    <x v="3"/>
    <x v="8"/>
    <x v="5"/>
    <s v=":08 LAE :05 slow boarding :02 Waiting for JB guide 16:55-16:57 :01 JB pulled 16:57 brake released 17:01"/>
    <x v="3"/>
  </r>
  <r>
    <x v="32"/>
    <x v="38"/>
    <n v="558"/>
    <x v="33"/>
    <d v="1899-12-30T16:55:00"/>
    <d v="1899-12-30T17:26:00"/>
    <x v="74"/>
    <x v="1"/>
    <x v="1"/>
    <s v="mx holding boarding- master caution light"/>
    <x v="3"/>
  </r>
  <r>
    <x v="32"/>
    <x v="13"/>
    <n v="659"/>
    <x v="22"/>
    <d v="1899-12-30T17:20:00"/>
    <d v="1899-12-30T17:30:00"/>
    <x v="12"/>
    <x v="41"/>
    <x v="3"/>
    <s v="Late lav service//had to get fuel for lav truck"/>
    <x v="3"/>
  </r>
  <r>
    <x v="33"/>
    <x v="38"/>
    <n v="251"/>
    <x v="51"/>
    <d v="1899-12-30T06:40:00"/>
    <d v="1899-12-30T06:43:00"/>
    <x v="20"/>
    <x v="8"/>
    <x v="5"/>
    <s v="PPW given at 0631 Last pax on 0634. PPW back 0637. Door closed 0639. JB pulled 0639. "/>
    <x v="2"/>
  </r>
  <r>
    <x v="34"/>
    <x v="20"/>
    <n v="343"/>
    <x v="3"/>
    <d v="1899-12-30T07:27:00"/>
    <d v="1899-12-30T07:29:00"/>
    <x v="49"/>
    <x v="20"/>
    <x v="3"/>
    <s v="Loading and strapping down EWCHR/CLR provided to CA at STD"/>
    <x v="1"/>
  </r>
  <r>
    <x v="35"/>
    <x v="41"/>
    <n v="1651"/>
    <x v="7"/>
    <d v="1899-12-30T08:27:00"/>
    <d v="1899-12-30T08:32:00"/>
    <x v="40"/>
    <x v="1"/>
    <x v="1"/>
    <s v="MX onboard 0804-0820, back onboard at STD"/>
    <x v="2"/>
  </r>
  <r>
    <x v="35"/>
    <x v="7"/>
    <n v="407"/>
    <x v="13"/>
    <d v="1899-12-30T14:47:00"/>
    <d v="1899-12-30T14:48:00"/>
    <x v="3"/>
    <x v="48"/>
    <x v="2"/>
    <s v="Inop scanner/Manually boarding/INC0217060"/>
    <x v="1"/>
  </r>
  <r>
    <x v="35"/>
    <x v="40"/>
    <n v="1273"/>
    <x v="20"/>
    <d v="1899-12-30T15:40:00"/>
    <d v="1899-12-30T16:24:00"/>
    <x v="40"/>
    <x v="10"/>
    <x v="6"/>
    <s v=":39 LAE :5 Deplaning 8 ADA pax cause slow boarding/Crew off @1557"/>
    <x v="1"/>
  </r>
  <r>
    <x v="35"/>
    <x v="42"/>
    <n v="1805"/>
    <x v="48"/>
    <d v="1899-12-30T14:20:00"/>
    <d v="1899-12-30T17:33:00"/>
    <x v="58"/>
    <x v="1"/>
    <x v="1"/>
    <s v="Air return/Swap from 827 for FO window"/>
    <x v="1"/>
  </r>
  <r>
    <x v="36"/>
    <x v="18"/>
    <n v="1985"/>
    <x v="56"/>
    <d v="1899-12-30T06:14:00"/>
    <d v="1899-12-30T07:07:00"/>
    <x v="95"/>
    <x v="1"/>
    <x v="1"/>
    <s v="Electrical light RTG"/>
    <x v="2"/>
  </r>
  <r>
    <x v="36"/>
    <x v="36"/>
    <n v="1671"/>
    <x v="66"/>
    <d v="1899-12-30T07:34:00"/>
    <d v="1899-12-30T07:37:00"/>
    <x v="20"/>
    <x v="1"/>
    <x v="1"/>
    <s v="Waiting on logbook to be brought to A/C"/>
    <x v="2"/>
  </r>
  <r>
    <x v="36"/>
    <x v="4"/>
    <n v="501"/>
    <x v="7"/>
    <d v="1899-12-30T08:27:00"/>
    <d v="1899-12-30T08:28:00"/>
    <x v="3"/>
    <x v="5"/>
    <x v="1"/>
    <s v="Gate open @ 07:23 blocked @ 07:54"/>
    <x v="2"/>
  </r>
  <r>
    <x v="37"/>
    <x v="16"/>
    <n v="423"/>
    <x v="17"/>
    <d v="1899-12-30T10:00:00"/>
    <d v="1899-12-30T10:09:00"/>
    <x v="2"/>
    <x v="8"/>
    <x v="5"/>
    <s v="Pilots discovered MEL 8 min prior to departure which required empty catering carts be loaded."/>
    <x v="2"/>
  </r>
  <r>
    <x v="38"/>
    <x v="39"/>
    <n v="233"/>
    <x v="50"/>
    <d v="1899-12-30T07:00:00"/>
    <d v="1899-12-30T07:01:00"/>
    <x v="3"/>
    <x v="19"/>
    <x v="0"/>
    <s v="FA having trouble closing L1 door @0657/MX off @0659"/>
    <x v="1"/>
  </r>
  <r>
    <x v="38"/>
    <x v="27"/>
    <n v="423"/>
    <x v="17"/>
    <d v="1899-12-30T08:40:00"/>
    <d v="1899-12-30T09:03:00"/>
    <x v="7"/>
    <x v="1"/>
    <x v="1"/>
    <s v="MX write up/Called off @0903"/>
    <x v="1"/>
  </r>
  <r>
    <x v="38"/>
    <x v="37"/>
    <n v="387"/>
    <x v="29"/>
    <d v="1899-12-30T13:27:00"/>
    <d v="1899-12-30T13:42:00"/>
    <x v="29"/>
    <x v="10"/>
    <x v="6"/>
    <s v=":04 LAE :11 9 WCHR's causing slow boarding and JB back up"/>
    <x v="3"/>
  </r>
  <r>
    <x v="38"/>
    <x v="21"/>
    <n v="277"/>
    <x v="58"/>
    <d v="1899-12-30T14:40:00"/>
    <d v="1899-12-30T15:02:00"/>
    <x v="24"/>
    <x v="7"/>
    <x v="1"/>
    <s v="847 AOS"/>
    <x v="3"/>
  </r>
  <r>
    <x v="38"/>
    <x v="31"/>
    <n v="1273"/>
    <x v="20"/>
    <d v="1899-12-30T15:27:00"/>
    <d v="1899-12-30T15:55:00"/>
    <x v="76"/>
    <x v="1"/>
    <x v="1"/>
    <s v="MX held boarding 15:01 - 15:43"/>
    <x v="3"/>
  </r>
  <r>
    <x v="38"/>
    <x v="24"/>
    <n v="607"/>
    <x v="14"/>
    <d v="1899-12-30T15:34:00"/>
    <d v="1899-12-30T15:35:00"/>
    <x v="3"/>
    <x v="55"/>
    <x v="16"/>
    <s v="Fuelers off 15:34"/>
    <x v="3"/>
  </r>
  <r>
    <x v="38"/>
    <x v="14"/>
    <n v="261"/>
    <x v="42"/>
    <d v="1899-12-30T15:54:00"/>
    <d v="1899-12-30T16:19:00"/>
    <x v="9"/>
    <x v="41"/>
    <x v="3"/>
    <s v=":17 LAE :08 Lav service 16:13-16:18//new person on lav and had issues hooking up hose on prev flight causing late arrival//no MX required"/>
    <x v="3"/>
  </r>
  <r>
    <x v="39"/>
    <x v="24"/>
    <n v="251"/>
    <x v="51"/>
    <d v="1899-12-30T07:07:00"/>
    <d v="1899-12-30T07:42:00"/>
    <x v="84"/>
    <x v="7"/>
    <x v="1"/>
    <s v="Left gear down lock issue/Swap to 822"/>
    <x v="1"/>
  </r>
  <r>
    <x v="39"/>
    <x v="39"/>
    <n v="395"/>
    <x v="16"/>
    <d v="1899-12-30T14:47:00"/>
    <d v="1899-12-30T14:57:00"/>
    <x v="3"/>
    <x v="40"/>
    <x v="7"/>
    <s v=":09 LAE :01 pax in emergency exit said she couldn't understand FA during briefing//CSA asked pax if they are able and willing and pax said yes//pax remained in exit row"/>
    <x v="3"/>
  </r>
  <r>
    <x v="39"/>
    <x v="24"/>
    <n v="283"/>
    <x v="15"/>
    <d v="1899-12-30T14:54:00"/>
    <d v="1899-12-30T15:14:00"/>
    <x v="9"/>
    <x v="19"/>
    <x v="0"/>
    <s v=":05 LAE :08 JB cleared 15:05//cabin secured 15:13 :07 7 WCHR"/>
    <x v="3"/>
  </r>
  <r>
    <x v="39"/>
    <x v="24"/>
    <n v="283"/>
    <x v="15"/>
    <d v="1899-12-30T14:54:00"/>
    <d v="1899-12-30T15:14:00"/>
    <x v="66"/>
    <x v="10"/>
    <x v="6"/>
    <s v=":05 LAE :08 JB cleared 15:05//cabin secured 15:13 :07 7 WCHR"/>
    <x v="3"/>
  </r>
  <r>
    <x v="39"/>
    <x v="31"/>
    <n v="425"/>
    <x v="17"/>
    <d v="1899-12-30T14:40:00"/>
    <d v="1899-12-30T14:41:00"/>
    <x v="3"/>
    <x v="31"/>
    <x v="6"/>
    <s v="Boarding until 6 min to departure//issue with charging for OHBG"/>
    <x v="3"/>
  </r>
  <r>
    <x v="39"/>
    <x v="14"/>
    <n v="295"/>
    <x v="40"/>
    <d v="1899-12-30T15:14:00"/>
    <d v="1899-12-30T15:44:00"/>
    <x v="2"/>
    <x v="19"/>
    <x v="0"/>
    <s v=":16 LAE :09 crew down 15:04//safety checks complete 15:18 :05 Inbound aisle chair (person of size)//required 5 people to transfer"/>
    <x v="3"/>
  </r>
  <r>
    <x v="39"/>
    <x v="14"/>
    <n v="295"/>
    <x v="40"/>
    <d v="1899-12-30T15:14:00"/>
    <d v="1899-12-30T15:44:00"/>
    <x v="40"/>
    <x v="40"/>
    <x v="7"/>
    <s v=":16 LAE :09 crew down 15:04//safety checks complete 15:18 :05 Inbound aisle chair (person of size)//required 5 people to transfer"/>
    <x v="3"/>
  </r>
  <r>
    <x v="39"/>
    <x v="15"/>
    <n v="558"/>
    <x v="33"/>
    <d v="1899-12-30T16:20:00"/>
    <d v="1899-12-30T16:42:00"/>
    <x v="24"/>
    <x v="1"/>
    <x v="1"/>
    <s v="MX onboard"/>
    <x v="3"/>
  </r>
  <r>
    <x v="40"/>
    <x v="37"/>
    <n v="1965"/>
    <x v="36"/>
    <d v="1899-12-30T06:34:00"/>
    <d v="1899-12-30T06:47:00"/>
    <x v="35"/>
    <x v="8"/>
    <x v="5"/>
    <s v="FO showed up without medical paperwork/Off aircraft @0623/Back on @0645"/>
    <x v="1"/>
  </r>
  <r>
    <x v="41"/>
    <x v="4"/>
    <n v="1905"/>
    <x v="30"/>
    <d v="1899-12-30T06:20:00"/>
    <d v="1899-12-30T07:25:00"/>
    <x v="96"/>
    <x v="1"/>
    <x v="1"/>
    <s v="ELECTRIC LIGHT RTG"/>
    <x v="0"/>
  </r>
  <r>
    <x v="41"/>
    <x v="42"/>
    <n v="281"/>
    <x v="15"/>
    <d v="1899-12-30T07:20:00"/>
    <d v="1899-12-30T07:22:00"/>
    <x v="49"/>
    <x v="65"/>
    <x v="3"/>
    <s v="HEADSET FAILURE"/>
    <x v="0"/>
  </r>
  <r>
    <x v="41"/>
    <x v="8"/>
    <n v="1819"/>
    <x v="8"/>
    <d v="1899-12-30T07:47:00"/>
    <d v="1899-12-30T15:23:00"/>
    <x v="97"/>
    <x v="48"/>
    <x v="2"/>
    <s v="RUNWAY CLOSURE (Rerouted to MHT afternoon)"/>
    <x v="0"/>
  </r>
  <r>
    <x v="41"/>
    <x v="37"/>
    <n v="1901"/>
    <x v="67"/>
    <d v="1899-12-30T14:20:00"/>
    <d v="1899-12-30T14:37:00"/>
    <x v="39"/>
    <x v="14"/>
    <x v="3"/>
    <s v="Locating comat/OSM dropped off comat @1431"/>
    <x v="1"/>
  </r>
  <r>
    <x v="41"/>
    <x v="24"/>
    <n v="1925"/>
    <x v="39"/>
    <d v="1899-12-30T16:20:00"/>
    <d v="1899-12-30T16:49:00"/>
    <x v="98"/>
    <x v="7"/>
    <x v="1"/>
    <s v="L1 door damage on 835"/>
    <x v="1"/>
  </r>
  <r>
    <x v="41"/>
    <x v="20"/>
    <n v="421"/>
    <x v="17"/>
    <d v="1899-12-30T15:27:00"/>
    <d v="1899-12-30T16:26:00"/>
    <x v="99"/>
    <x v="18"/>
    <x v="5"/>
    <s v="Crew sick call"/>
    <x v="1"/>
  </r>
  <r>
    <x v="41"/>
    <x v="42"/>
    <n v="657"/>
    <x v="22"/>
    <d v="1899-12-30T16:40:00"/>
    <d v="1899-12-30T16:48:00"/>
    <x v="9"/>
    <x v="15"/>
    <x v="3"/>
    <s v="CLR provided late to CA/Cargo door closed @1644/Pushback driver"/>
    <x v="1"/>
  </r>
  <r>
    <x v="42"/>
    <x v="15"/>
    <n v="567"/>
    <x v="0"/>
    <d v="1899-12-30T06:40:00"/>
    <d v="1899-12-30T06:41:00"/>
    <x v="3"/>
    <x v="40"/>
    <x v="7"/>
    <s v="PAX Accommodation. 20+ P2 PAX given seat assignments. "/>
    <x v="0"/>
  </r>
  <r>
    <x v="42"/>
    <x v="7"/>
    <n v="1605"/>
    <x v="68"/>
    <d v="1899-12-30T08:34:00"/>
    <d v="1899-12-30T09:16:00"/>
    <x v="71"/>
    <x v="1"/>
    <x v="1"/>
    <s v="RTG- Electric Light"/>
    <x v="0"/>
  </r>
  <r>
    <x v="42"/>
    <x v="27"/>
    <n v="1911"/>
    <x v="15"/>
    <d v="1899-12-30T08:40:00"/>
    <d v="1899-12-30T09:25:00"/>
    <x v="90"/>
    <x v="66"/>
    <x v="14"/>
    <s v="TSA inspecting aircraft security sheet, request to re-search aircraft due to broken seals found. "/>
    <x v="0"/>
  </r>
  <r>
    <x v="42"/>
    <x v="5"/>
    <n v="1935"/>
    <x v="48"/>
    <d v="1899-12-30T09:27:00"/>
    <d v="1899-12-30T09:31:00"/>
    <x v="14"/>
    <x v="1"/>
    <x v="1"/>
    <s v="Replacing AFT cargo net"/>
    <x v="0"/>
  </r>
  <r>
    <x v="42"/>
    <x v="25"/>
    <n v="653"/>
    <x v="22"/>
    <d v="1899-12-30T09:40:00"/>
    <d v="1899-12-30T09:42:00"/>
    <x v="49"/>
    <x v="19"/>
    <x v="0"/>
    <s v="FA pulled multiple bags to be checked below wing and did not notify gate agent. Cabin MGMT. "/>
    <x v="0"/>
  </r>
  <r>
    <x v="43"/>
    <x v="40"/>
    <n v="605"/>
    <x v="14"/>
    <d v="1899-12-30T11:30:00"/>
    <d v="1899-12-30T11:43:00"/>
    <x v="35"/>
    <x v="20"/>
    <x v="3"/>
    <s v="Ramp late to pick up EWCHR "/>
    <x v="0"/>
  </r>
  <r>
    <x v="44"/>
    <x v="40"/>
    <n v="355"/>
    <x v="65"/>
    <d v="1899-12-30T08:27:00"/>
    <d v="1899-12-30T08:31:00"/>
    <x v="14"/>
    <x v="1"/>
    <x v="1"/>
    <s v="MX updating logbook @0824"/>
    <x v="1"/>
  </r>
  <r>
    <x v="44"/>
    <x v="10"/>
    <n v="101"/>
    <x v="24"/>
    <d v="1899-12-30T08:40:00"/>
    <d v="1899-12-30T08:50:00"/>
    <x v="12"/>
    <x v="19"/>
    <x v="0"/>
    <s v="FA pulled 2 bags off to be tagged after being fully boarded/Poor cabin management "/>
    <x v="1"/>
  </r>
  <r>
    <x v="44"/>
    <x v="6"/>
    <n v="1907"/>
    <x v="30"/>
    <d v="1899-12-30T08:47:00"/>
    <d v="1899-12-30T12:19:00"/>
    <x v="100"/>
    <x v="7"/>
    <x v="1"/>
    <s v="RTG/Tail swap from 835 due to leading edge indicator "/>
    <x v="1"/>
  </r>
  <r>
    <x v="44"/>
    <x v="22"/>
    <n v="1991"/>
    <x v="17"/>
    <d v="1899-12-30T12:00:00"/>
    <d v="1899-12-30T14:00:00"/>
    <x v="18"/>
    <x v="1"/>
    <x v="1"/>
    <s v="LAE  SOC advised MX holding boarding for coffee pot/main tire change//coded by SOC"/>
    <x v="3"/>
  </r>
  <r>
    <x v="44"/>
    <x v="22"/>
    <n v="1991"/>
    <x v="17"/>
    <d v="1899-12-30T12:00:00"/>
    <d v="1899-12-30T14:00:00"/>
    <x v="10"/>
    <x v="67"/>
    <x v="3"/>
    <s v="LAE  SOC advised MX holding boarding for coffee pot/main tire change//coded by SOC"/>
    <x v="3"/>
  </r>
  <r>
    <x v="44"/>
    <x v="18"/>
    <n v="277"/>
    <x v="58"/>
    <d v="1899-12-30T13:40:00"/>
    <d v="1899-12-30T14:05:00"/>
    <x v="19"/>
    <x v="15"/>
    <x v="3"/>
    <s v=":13 LAE :12 last scan @ 13:46//CLR called @ 13:59//BW advised waiting for CLR to be printed//CLPS load plan email @ 12:35//ACC believes it was printed @ 12:39//started ticket with IT to confirm when this was printed//INC0126019"/>
    <x v="3"/>
  </r>
  <r>
    <x v="44"/>
    <x v="0"/>
    <n v="421"/>
    <x v="17"/>
    <d v="1899-12-30T14:27:00"/>
    <d v="1899-12-30T14:47:00"/>
    <x v="29"/>
    <x v="68"/>
    <x v="1"/>
    <s v=":09 LAE :11 Last pax off 14:06//boarding started 14:15//late boarding due to CA,FA lead and CSA MOD discussing SVAN that bit employee//CRO denied SVAN//pax rebooked and getting a carrier for PETC//safety report filed"/>
    <x v="3"/>
  </r>
  <r>
    <x v="44"/>
    <x v="20"/>
    <n v="503"/>
    <x v="7"/>
    <d v="1899-12-30T14:20:00"/>
    <d v="1899-12-30T15:26:00"/>
    <x v="49"/>
    <x v="10"/>
    <x v="6"/>
    <s v="1:04 LAE  :02 2 WCHR "/>
    <x v="3"/>
  </r>
  <r>
    <x v="44"/>
    <x v="16"/>
    <n v="295"/>
    <x v="40"/>
    <d v="1899-12-30T14:40:00"/>
    <d v="1899-12-30T17:05:00"/>
    <x v="18"/>
    <x v="1"/>
    <x v="1"/>
    <s v=":115 LAE 1:10 MX held boarding due to tire change"/>
    <x v="3"/>
  </r>
  <r>
    <x v="44"/>
    <x v="40"/>
    <n v="657"/>
    <x v="22"/>
    <d v="1899-12-30T15:20:00"/>
    <d v="1899-12-30T15:36:00"/>
    <x v="40"/>
    <x v="12"/>
    <x v="7"/>
    <s v=":11 LAE :05 CSA working flight was bit by SVAN//APD taking statement causing delayed boarding"/>
    <x v="3"/>
  </r>
  <r>
    <x v="45"/>
    <x v="17"/>
    <n v="427"/>
    <x v="17"/>
    <d v="1899-12-30T12:00:00"/>
    <d v="1899-12-30T12:06:00"/>
    <x v="57"/>
    <x v="69"/>
    <x v="6"/>
    <s v="Pax seating issue"/>
    <x v="0"/>
  </r>
  <r>
    <x v="46"/>
    <x v="42"/>
    <n v="427"/>
    <x v="17"/>
    <d v="1899-12-30T13:00:00"/>
    <d v="1899-12-30T13:12:00"/>
    <x v="19"/>
    <x v="10"/>
    <x v="6"/>
    <s v="CA called CRO for ADA PAX/Tag WCHR at 1310"/>
    <x v="1"/>
  </r>
  <r>
    <x v="46"/>
    <x v="17"/>
    <n v="285"/>
    <x v="15"/>
    <d v="1899-12-30T14:40:00"/>
    <d v="1899-12-30T14:44:00"/>
    <x v="14"/>
    <x v="19"/>
    <x v="0"/>
    <s v="FA taking adtl time for safety checks/First PAX on board @1417/Securing cabin @STD"/>
    <x v="1"/>
  </r>
  <r>
    <x v="47"/>
    <x v="24"/>
    <n v="101"/>
    <x v="24"/>
    <d v="1899-12-30T06:20:00"/>
    <d v="1899-12-30T07:17:00"/>
    <x v="78"/>
    <x v="7"/>
    <x v="1"/>
    <s v="APU INOP SWAP to 822 (XWA could not handle air start)"/>
    <x v="0"/>
  </r>
  <r>
    <x v="47"/>
    <x v="40"/>
    <n v="193"/>
    <x v="2"/>
    <d v="1899-12-30T08:00:00"/>
    <d v="1899-12-30T08:01:00"/>
    <x v="3"/>
    <x v="1"/>
    <x v="1"/>
    <s v="Air start "/>
    <x v="0"/>
  </r>
  <r>
    <x v="47"/>
    <x v="36"/>
    <n v="607"/>
    <x v="14"/>
    <d v="1899-12-30T14:14:00"/>
    <d v="1899-12-30T14:15:00"/>
    <x v="3"/>
    <x v="18"/>
    <x v="5"/>
    <s v="CA sick call/Pilot replacement "/>
    <x v="1"/>
  </r>
  <r>
    <x v="47"/>
    <x v="5"/>
    <n v="1925"/>
    <x v="39"/>
    <d v="1899-12-30T15:07:00"/>
    <d v="1899-12-30T15:35:00"/>
    <x v="76"/>
    <x v="11"/>
    <x v="5"/>
    <s v="Connecting crew from BWI/194"/>
    <x v="1"/>
  </r>
  <r>
    <x v="47"/>
    <x v="19"/>
    <n v="395"/>
    <x v="16"/>
    <d v="1899-12-30T15:14:00"/>
    <d v="1899-12-30T15:45:00"/>
    <x v="8"/>
    <x v="10"/>
    <x v="6"/>
    <s v=":13 LAE :18 Boarding 5 ADA PAX/POS needed lift and assist cause slow boarding "/>
    <x v="1"/>
  </r>
  <r>
    <x v="47"/>
    <x v="40"/>
    <n v="295"/>
    <x v="40"/>
    <d v="1899-12-30T15:34:00"/>
    <d v="1899-12-30T15:54:00"/>
    <x v="29"/>
    <x v="29"/>
    <x v="1"/>
    <s v=":9 LAE :11 INOP APU/Air start required"/>
    <x v="1"/>
  </r>
  <r>
    <x v="47"/>
    <x v="14"/>
    <n v="421"/>
    <x v="17"/>
    <d v="1899-12-30T15:27:00"/>
    <d v="1899-12-30T15:54:00"/>
    <x v="66"/>
    <x v="19"/>
    <x v="0"/>
    <s v=":20 LAE :7 First PAX on board @1526/PAX seated @1548/FA still securing OH/Slow cabin management"/>
    <x v="1"/>
  </r>
  <r>
    <x v="47"/>
    <x v="41"/>
    <n v="657"/>
    <x v="22"/>
    <d v="1899-12-30T16:07:00"/>
    <d v="1899-12-30T16:39:00"/>
    <x v="42"/>
    <x v="11"/>
    <x v="5"/>
    <s v=":8 LAE :24 Connecting crew from MHT/1820"/>
    <x v="1"/>
  </r>
  <r>
    <x v="47"/>
    <x v="2"/>
    <n v="217"/>
    <x v="27"/>
    <d v="1899-12-30T16:20:00"/>
    <d v="1899-12-30T16:43:00"/>
    <x v="2"/>
    <x v="62"/>
    <x v="6"/>
    <s v=":14 LAE :9 LATE PLR"/>
    <x v="1"/>
  </r>
  <r>
    <x v="48"/>
    <x v="30"/>
    <n v="1915"/>
    <x v="15"/>
    <d v="1899-12-30T06:00:00"/>
    <d v="1899-12-30T06:04:00"/>
    <x v="14"/>
    <x v="5"/>
    <x v="1"/>
    <s v="Late block by MX, called at 0445/0450/0500- blocked in at 0538L"/>
    <x v="0"/>
  </r>
  <r>
    <x v="48"/>
    <x v="14"/>
    <n v="367"/>
    <x v="34"/>
    <d v="1899-12-30T06:07:00"/>
    <d v="1899-12-30T06:49:00"/>
    <x v="71"/>
    <x v="8"/>
    <x v="5"/>
    <s v="FO Sick call"/>
    <x v="0"/>
  </r>
  <r>
    <x v="48"/>
    <x v="16"/>
    <n v="1697"/>
    <x v="4"/>
    <d v="1899-12-30T07:47:00"/>
    <d v="1899-12-30T07:53:00"/>
    <x v="57"/>
    <x v="1"/>
    <x v="1"/>
    <s v="Waiting for MX Logbook"/>
    <x v="0"/>
  </r>
  <r>
    <x v="48"/>
    <x v="21"/>
    <n v="655"/>
    <x v="22"/>
    <d v="1899-12-30T14:40:00"/>
    <d v="1899-12-30T18:36:00"/>
    <x v="101"/>
    <x v="70"/>
    <x v="1"/>
    <s v="Late from MX check//Delayed until 18:45"/>
    <x v="3"/>
  </r>
  <r>
    <x v="48"/>
    <x v="37"/>
    <n v="421"/>
    <x v="17"/>
    <d v="1899-12-30T14:47:00"/>
    <d v="1899-12-30T15:15:00"/>
    <x v="76"/>
    <x v="1"/>
    <x v="1"/>
    <s v="MX replaced 18 life vest tags"/>
    <x v="3"/>
  </r>
  <r>
    <x v="48"/>
    <x v="24"/>
    <n v="607"/>
    <x v="14"/>
    <d v="1899-12-30T16:20:00"/>
    <d v="1899-12-30T17:47:00"/>
    <x v="102"/>
    <x v="7"/>
    <x v="1"/>
    <s v="MX tail swap "/>
    <x v="3"/>
  </r>
  <r>
    <x v="48"/>
    <x v="2"/>
    <n v="261"/>
    <x v="42"/>
    <d v="1899-12-30T18:14:00"/>
    <d v="1899-12-30T18:50:00"/>
    <x v="87"/>
    <x v="7"/>
    <x v="1"/>
    <s v="852 swap/missing screw//Delayed 19:00"/>
    <x v="3"/>
  </r>
  <r>
    <x v="48"/>
    <x v="27"/>
    <n v="285"/>
    <x v="15"/>
    <d v="1899-12-30T15:40:00"/>
    <d v="1899-12-30T16:14:00"/>
    <x v="6"/>
    <x v="19"/>
    <x v="0"/>
    <s v=":20 LAE :06 FAs went down @ 15:35//boarding @ 15:40//FA completed safety checks and pax onboard 15:46 :08 Last BP scanned 15:58//ppwk to CA and returned 16:07//Cabin secured 16:13"/>
    <x v="3"/>
  </r>
  <r>
    <x v="49"/>
    <x v="8"/>
    <n v="1965"/>
    <x v="36"/>
    <d v="1899-12-30T06:34:00"/>
    <d v="1899-12-30T06:37:00"/>
    <x v="20"/>
    <x v="71"/>
    <x v="9"/>
    <s v="mouse reported on 834//tail swap"/>
    <x v="3"/>
  </r>
  <r>
    <x v="50"/>
    <x v="21"/>
    <n v="215"/>
    <x v="57"/>
    <d v="1899-12-30T11:27:00"/>
    <d v="1899-12-30T12:38:00"/>
    <x v="21"/>
    <x v="15"/>
    <x v="3"/>
    <s v=":38 LAE :33 double gated/downloaded and went to next flight before upload"/>
    <x v="3"/>
  </r>
  <r>
    <x v="50"/>
    <x v="37"/>
    <n v="105"/>
    <x v="24"/>
    <d v="1899-12-30T11:40:00"/>
    <d v="1899-12-30T11:56:00"/>
    <x v="59"/>
    <x v="72"/>
    <x v="5"/>
    <s v="late from YYZ delay"/>
    <x v="3"/>
  </r>
  <r>
    <x v="50"/>
    <x v="6"/>
    <n v="345"/>
    <x v="3"/>
    <d v="1899-12-30T12:34:00"/>
    <d v="1899-12-30T12:53:00"/>
    <x v="57"/>
    <x v="14"/>
    <x v="3"/>
    <s v=":13 LAE :06 EWCHR was listed as gate check on first CLR"/>
    <x v="3"/>
  </r>
  <r>
    <x v="50"/>
    <x v="11"/>
    <n v="633"/>
    <x v="41"/>
    <d v="1899-12-30T13:34:00"/>
    <d v="1899-12-30T13:46:00"/>
    <x v="9"/>
    <x v="10"/>
    <x v="6"/>
    <s v=":04 LAE :08 1 BLND/1 Aisle/3 WCHR "/>
    <x v="3"/>
  </r>
  <r>
    <x v="50"/>
    <x v="26"/>
    <n v="1947"/>
    <x v="36"/>
    <d v="1899-12-30T13:40:00"/>
    <d v="1899-12-30T14:22:00"/>
    <x v="71"/>
    <x v="48"/>
    <x v="2"/>
    <s v="Pilots connecting from MRY where JB malfunctioned"/>
    <x v="3"/>
  </r>
  <r>
    <x v="50"/>
    <x v="41"/>
    <n v="503"/>
    <x v="7"/>
    <d v="1899-12-30T13:54:00"/>
    <d v="1899-12-30T14:32:00"/>
    <x v="86"/>
    <x v="48"/>
    <x v="2"/>
    <s v="FA's connecting from MRY where JB malfunctioned "/>
    <x v="3"/>
  </r>
  <r>
    <x v="50"/>
    <x v="14"/>
    <n v="277"/>
    <x v="58"/>
    <d v="1899-12-30T14:14:00"/>
    <d v="1899-12-30T14:18:00"/>
    <x v="14"/>
    <x v="48"/>
    <x v="2"/>
    <s v="JB malfunction//MAC MX came out "/>
    <x v="3"/>
  </r>
  <r>
    <x v="50"/>
    <x v="4"/>
    <n v="617"/>
    <x v="69"/>
    <d v="1899-12-30T14:27:00"/>
    <d v="1899-12-30T14:29:00"/>
    <x v="49"/>
    <x v="8"/>
    <x v="5"/>
    <s v="JB pulled 14:24//Brake release 14:29"/>
    <x v="3"/>
  </r>
  <r>
    <x v="50"/>
    <x v="7"/>
    <n v="1701"/>
    <x v="19"/>
    <d v="1899-12-30T14:34:00"/>
    <d v="1899-12-30T15:36:00"/>
    <x v="12"/>
    <x v="31"/>
    <x v="6"/>
    <s v=":52 LAE :10 last pax off 14:57//boarding began 15:06//CSA was unaware that CA/FO were staying on AC from prev flight to work this flight"/>
    <x v="3"/>
  </r>
  <r>
    <x v="50"/>
    <x v="35"/>
    <n v="285"/>
    <x v="15"/>
    <d v="1899-12-30T14:47:00"/>
    <d v="1899-12-30T15:07:00"/>
    <x v="10"/>
    <x v="8"/>
    <x v="5"/>
    <s v="CA req to load late connecting pax"/>
    <x v="3"/>
  </r>
  <r>
    <x v="50"/>
    <x v="8"/>
    <n v="421"/>
    <x v="17"/>
    <d v="1899-12-30T15:00:00"/>
    <d v="1899-12-30T15:29:00"/>
    <x v="2"/>
    <x v="11"/>
    <x v="5"/>
    <s v=":19 LAE :10 Late crew rotation"/>
    <x v="3"/>
  </r>
  <r>
    <x v="50"/>
    <x v="9"/>
    <n v="295"/>
    <x v="40"/>
    <d v="1899-12-30T15:07:00"/>
    <d v="1899-12-30T16:16:00"/>
    <x v="8"/>
    <x v="6"/>
    <x v="4"/>
    <s v=":51 LAE :18 Catering returned//took off BOB cart and brought it back"/>
    <x v="3"/>
  </r>
  <r>
    <x v="50"/>
    <x v="40"/>
    <n v="605"/>
    <x v="14"/>
    <d v="1899-12-30T15:27:00"/>
    <d v="1899-12-30T16:06:00"/>
    <x v="84"/>
    <x v="72"/>
    <x v="5"/>
    <s v=":04 LAE :39 FAs late from inbound 1770"/>
    <x v="3"/>
  </r>
  <r>
    <x v="50"/>
    <x v="30"/>
    <n v="657"/>
    <x v="22"/>
    <d v="1899-12-30T15:34:00"/>
    <d v="1899-12-30T16:00:00"/>
    <x v="62"/>
    <x v="6"/>
    <x v="4"/>
    <s v="Catering late//off schedule"/>
    <x v="3"/>
  </r>
  <r>
    <x v="51"/>
    <x v="15"/>
    <n v="367"/>
    <x v="34"/>
    <d v="1899-12-30T07:20:00"/>
    <d v="1899-12-30T07:34:00"/>
    <x v="6"/>
    <x v="1"/>
    <x v="1"/>
    <s v="MX on board for LAV/Called off @0733"/>
    <x v="1"/>
  </r>
  <r>
    <x v="51"/>
    <x v="31"/>
    <n v="655"/>
    <x v="22"/>
    <d v="1899-12-30T14:34:00"/>
    <d v="1899-12-30T15:53:00"/>
    <x v="28"/>
    <x v="18"/>
    <x v="5"/>
    <s v="Pilot sick call//delayed 17:15"/>
    <x v="3"/>
  </r>
  <r>
    <x v="51"/>
    <x v="22"/>
    <n v="395"/>
    <x v="16"/>
    <d v="1899-12-30T14:40:00"/>
    <d v="1899-12-30T14:43:00"/>
    <x v="20"/>
    <x v="45"/>
    <x v="3"/>
    <s v="Checked seats//offloaded missing pax//missing pax came out of lav @ 5 min to departure/checked in and boarded"/>
    <x v="3"/>
  </r>
  <r>
    <x v="51"/>
    <x v="19"/>
    <n v="607"/>
    <x v="14"/>
    <d v="1899-12-30T16:00:00"/>
    <d v="1899-12-30T16:01:00"/>
    <x v="3"/>
    <x v="19"/>
    <x v="0"/>
    <s v="FA req to tag 3 overhead bags @ 5 min to departure//CSA removed backpacks and made space for overhead bags"/>
    <x v="3"/>
  </r>
  <r>
    <x v="52"/>
    <x v="24"/>
    <n v="207"/>
    <x v="70"/>
    <d v="1899-12-30T08:27:00"/>
    <d v="1899-12-30T08:30:00"/>
    <x v="20"/>
    <x v="5"/>
    <x v="1"/>
    <s v="Late position by MX, Blocked in @ 0745L"/>
    <x v="0"/>
  </r>
  <r>
    <x v="52"/>
    <x v="15"/>
    <n v="499"/>
    <x v="18"/>
    <d v="1899-12-30T09:54:00"/>
    <d v="1899-12-30T13:31:00"/>
    <x v="103"/>
    <x v="73"/>
    <x v="5"/>
    <s v="FO issue/ new crew called out- New STD 1345"/>
    <x v="0"/>
  </r>
  <r>
    <x v="52"/>
    <x v="32"/>
    <n v="1813"/>
    <x v="64"/>
    <d v="1899-12-30T14:20:00"/>
    <d v="1899-12-30T15:26:00"/>
    <x v="104"/>
    <x v="1"/>
    <x v="1"/>
    <s v="MX clear boarding @1506 for FWD LAV"/>
    <x v="1"/>
  </r>
  <r>
    <x v="52"/>
    <x v="9"/>
    <n v="407"/>
    <x v="13"/>
    <d v="1899-12-30T15:00:00"/>
    <d v="1899-12-30T15:34:00"/>
    <x v="76"/>
    <x v="20"/>
    <x v="3"/>
    <s v=":6 LAE :28 Strapping down and loading EWCHR/Cargo door closed @1518/Reclosed @1533"/>
    <x v="1"/>
  </r>
  <r>
    <x v="52"/>
    <x v="27"/>
    <n v="395"/>
    <x v="16"/>
    <d v="1899-12-30T15:14:00"/>
    <d v="1899-12-30T15:17:00"/>
    <x v="20"/>
    <x v="8"/>
    <x v="5"/>
    <s v="Paperwork back @1510/JB off @1511"/>
    <x v="1"/>
  </r>
  <r>
    <x v="52"/>
    <x v="11"/>
    <n v="421"/>
    <x v="17"/>
    <d v="1899-12-30T15:20:00"/>
    <d v="1899-12-30T15:42:00"/>
    <x v="59"/>
    <x v="12"/>
    <x v="7"/>
    <s v=":6 LAE :16 Removing PAX for vaping in LAV"/>
    <x v="1"/>
  </r>
  <r>
    <x v="52"/>
    <x v="1"/>
    <n v="285"/>
    <x v="15"/>
    <d v="1899-12-30T15:27:00"/>
    <d v="1899-12-30T15:40:00"/>
    <x v="12"/>
    <x v="1"/>
    <x v="1"/>
    <s v=":3 LAE :10 MX on board for logbook/RTG for APU bleed/Air start required"/>
    <x v="1"/>
  </r>
  <r>
    <x v="52"/>
    <x v="24"/>
    <n v="295"/>
    <x v="40"/>
    <d v="1899-12-30T16:00:00"/>
    <d v="1899-12-30T16:25:00"/>
    <x v="55"/>
    <x v="36"/>
    <x v="3"/>
    <s v="LATE LAV SERVICE/Completed @1625"/>
    <x v="1"/>
  </r>
  <r>
    <x v="53"/>
    <x v="7"/>
    <n v="1601"/>
    <x v="41"/>
    <d v="1899-12-30T10:00:00"/>
    <d v="1899-12-30T10:58:00"/>
    <x v="105"/>
    <x v="18"/>
    <x v="5"/>
    <s v="CA Sick Call"/>
    <x v="0"/>
  </r>
  <r>
    <x v="53"/>
    <x v="2"/>
    <n v="1803"/>
    <x v="48"/>
    <d v="1899-12-30T08:27:00"/>
    <d v="1899-12-30T08:52:00"/>
    <x v="55"/>
    <x v="1"/>
    <x v="1"/>
    <s v="Replacing seat cushion"/>
    <x v="0"/>
  </r>
  <r>
    <x v="53"/>
    <x v="25"/>
    <n v="501"/>
    <x v="7"/>
    <d v="1899-12-30T08:34:00"/>
    <d v="1899-12-30T08:40:00"/>
    <x v="57"/>
    <x v="19"/>
    <x v="0"/>
    <s v="Cabin MGT"/>
    <x v="0"/>
  </r>
  <r>
    <x v="53"/>
    <x v="27"/>
    <n v="1655"/>
    <x v="53"/>
    <d v="1899-12-30T10:30:00"/>
    <d v="1899-12-30T17:58:00"/>
    <x v="106"/>
    <x v="74"/>
    <x v="1"/>
    <s v="DMGD overhead bin"/>
    <x v="0"/>
  </r>
  <r>
    <x v="53"/>
    <x v="19"/>
    <n v="395"/>
    <x v="16"/>
    <d v="1899-12-30T14:40:00"/>
    <d v="1899-12-30T16:09:00"/>
    <x v="18"/>
    <x v="7"/>
    <x v="1"/>
    <s v="1:10 841 AOS :19 FA's req to tag bags after departure time/bags are correct size but overhead space exceeded//69 total overhead bags"/>
    <x v="3"/>
  </r>
  <r>
    <x v="53"/>
    <x v="19"/>
    <n v="395"/>
    <x v="16"/>
    <d v="1899-12-30T14:40:00"/>
    <d v="1899-12-30T16:09:00"/>
    <x v="30"/>
    <x v="19"/>
    <x v="0"/>
    <s v="1:10 841 AOS :19 FA's req to tag bags after departure time/bags are correct size but overhead space exceeded//69 total overhead bags"/>
    <x v="3"/>
  </r>
  <r>
    <x v="53"/>
    <x v="39"/>
    <n v="107"/>
    <x v="24"/>
    <d v="1899-12-30T15:34:00"/>
    <d v="1899-12-30T16:45:00"/>
    <x v="4"/>
    <x v="28"/>
    <x v="2"/>
    <s v=":56 LAE :15 ATC flow "/>
    <x v="3"/>
  </r>
  <r>
    <x v="53"/>
    <x v="10"/>
    <n v="657"/>
    <x v="22"/>
    <d v="1899-12-30T16:20:00"/>
    <d v="1899-12-30T16:36:00"/>
    <x v="59"/>
    <x v="1"/>
    <x v="1"/>
    <s v="MX inspecting L1 door"/>
    <x v="3"/>
  </r>
  <r>
    <x v="54"/>
    <x v="10"/>
    <n v="1695"/>
    <x v="10"/>
    <d v="1899-12-30T16:37:00"/>
    <d v="1899-12-30T16:39:00"/>
    <x v="49"/>
    <x v="1"/>
    <x v="1"/>
    <s v="MX HELD BOARDING"/>
    <x v="0"/>
  </r>
  <r>
    <x v="54"/>
    <x v="38"/>
    <n v="1629"/>
    <x v="42"/>
    <d v="1899-12-30T19:00:00"/>
    <d v="1899-12-30T19:16:00"/>
    <x v="14"/>
    <x v="68"/>
    <x v="1"/>
    <s v="LAE: Changing seatbelts"/>
    <x v="0"/>
  </r>
  <r>
    <x v="55"/>
    <x v="14"/>
    <n v="103"/>
    <x v="24"/>
    <d v="1899-12-30T07:27:00"/>
    <d v="1899-12-30T07:33:00"/>
    <x v="57"/>
    <x v="1"/>
    <x v="1"/>
    <s v="Waiting for logbook"/>
    <x v="1"/>
  </r>
  <r>
    <x v="55"/>
    <x v="17"/>
    <n v="1819"/>
    <x v="8"/>
    <d v="1899-12-30T07:47:00"/>
    <d v="1899-12-30T12:34:00"/>
    <x v="107"/>
    <x v="7"/>
    <x v="1"/>
    <s v="4:07 Aircraft availability/Multi AOS :40 LAE"/>
    <x v="1"/>
  </r>
  <r>
    <x v="55"/>
    <x v="27"/>
    <n v="193"/>
    <x v="2"/>
    <d v="1899-12-30T08:00:00"/>
    <d v="1899-12-30T08:02:00"/>
    <x v="49"/>
    <x v="1"/>
    <x v="1"/>
    <s v="Added MEL for FWD sink"/>
    <x v="1"/>
  </r>
  <r>
    <x v="55"/>
    <x v="33"/>
    <n v="1045"/>
    <x v="71"/>
    <d v="1899-12-30T12:54:00"/>
    <d v="1899-12-30T13:09:00"/>
    <x v="4"/>
    <x v="6"/>
    <x v="4"/>
    <s v="dented catering cart won't latch//new cart provided"/>
    <x v="3"/>
  </r>
  <r>
    <x v="55"/>
    <x v="35"/>
    <n v="207"/>
    <x v="70"/>
    <d v="1899-12-30T13:00:00"/>
    <d v="1899-12-30T13:50:00"/>
    <x v="71"/>
    <x v="6"/>
    <x v="4"/>
    <s v=":08 LAE :42 Late catering 13:37-13:50"/>
    <x v="3"/>
  </r>
  <r>
    <x v="55"/>
    <x v="4"/>
    <n v="345"/>
    <x v="3"/>
    <d v="1899-12-30T13:47:00"/>
    <d v="1899-12-30T14:18:00"/>
    <x v="12"/>
    <x v="54"/>
    <x v="13"/>
    <s v=":21 LAE :10 Last pax off 13:35//cleaners 13:29-13:49 causing JB back up - DK is looking further into this"/>
    <x v="3"/>
  </r>
  <r>
    <x v="55"/>
    <x v="8"/>
    <n v="919"/>
    <x v="63"/>
    <d v="1899-12-30T13:54:00"/>
    <d v="1899-12-30T14:55:00"/>
    <x v="19"/>
    <x v="6"/>
    <x v="4"/>
    <s v=":49 LAE :12 late catering"/>
    <x v="3"/>
  </r>
  <r>
    <x v="55"/>
    <x v="38"/>
    <n v="503"/>
    <x v="7"/>
    <d v="1899-12-30T14:07:00"/>
    <d v="1899-12-30T16:38:00"/>
    <x v="108"/>
    <x v="75"/>
    <x v="5"/>
    <s v="CA fatigue call"/>
    <x v="3"/>
  </r>
  <r>
    <x v="55"/>
    <x v="37"/>
    <n v="657"/>
    <x v="22"/>
    <d v="1899-12-30T14:27:00"/>
    <d v="1899-12-30T14:54:00"/>
    <x v="79"/>
    <x v="6"/>
    <x v="4"/>
    <s v="Catering off 14:47"/>
    <x v="3"/>
  </r>
  <r>
    <x v="55"/>
    <x v="11"/>
    <n v="421"/>
    <x v="17"/>
    <d v="1899-12-30T14:54:00"/>
    <d v="1899-12-30T15:56:00"/>
    <x v="2"/>
    <x v="76"/>
    <x v="6"/>
    <s v=":53 LAE :09 CSA tagging oversized bag at STD"/>
    <x v="3"/>
  </r>
  <r>
    <x v="55"/>
    <x v="16"/>
    <n v="395"/>
    <x v="16"/>
    <d v="1899-12-30T15:00:00"/>
    <d v="1899-12-30T15:36:00"/>
    <x v="66"/>
    <x v="8"/>
    <x v="5"/>
    <s v=":22 LAE :07 ppwk to CA 15:26 and returned 15:36 :05 Late to start boarding :02 2 WCHR"/>
    <x v="3"/>
  </r>
  <r>
    <x v="55"/>
    <x v="16"/>
    <n v="395"/>
    <x v="16"/>
    <d v="1899-12-30T15:00:00"/>
    <d v="1899-12-30T15:36:00"/>
    <x v="40"/>
    <x v="31"/>
    <x v="6"/>
    <s v=":22 LAE :07 ppwk to CA 15:26 and returned 15:36 :05 Late to start boarding :02 2 WCHR"/>
    <x v="3"/>
  </r>
  <r>
    <x v="55"/>
    <x v="16"/>
    <n v="395"/>
    <x v="16"/>
    <d v="1899-12-30T15:00:00"/>
    <d v="1899-12-30T15:36:00"/>
    <x v="49"/>
    <x v="10"/>
    <x v="6"/>
    <s v=":22 LAE :07 ppwk to CA 15:26 and returned 15:36 :05 Late to start boarding :02 2 WCHR"/>
    <x v="3"/>
  </r>
  <r>
    <x v="55"/>
    <x v="23"/>
    <n v="605"/>
    <x v="14"/>
    <d v="1899-12-30T15:27:00"/>
    <d v="1899-12-30T15:43:00"/>
    <x v="59"/>
    <x v="1"/>
    <x v="1"/>
    <s v="Logbook received @ 15:40"/>
    <x v="3"/>
  </r>
  <r>
    <x v="55"/>
    <x v="14"/>
    <n v="295"/>
    <x v="40"/>
    <d v="1899-12-30T15:40:00"/>
    <d v="1899-12-30T15:48:00"/>
    <x v="9"/>
    <x v="6"/>
    <x v="4"/>
    <s v="Catering came back to switch out meals 15:44-15:48"/>
    <x v="3"/>
  </r>
  <r>
    <x v="56"/>
    <x v="24"/>
    <n v="233"/>
    <x v="50"/>
    <d v="1899-12-30T07:07:00"/>
    <d v="1899-12-30T07:19:00"/>
    <x v="19"/>
    <x v="8"/>
    <x v="5"/>
    <s v="CA performing manual count "/>
    <x v="1"/>
  </r>
  <r>
    <x v="56"/>
    <x v="14"/>
    <n v="367"/>
    <x v="34"/>
    <d v="1899-12-30T07:20:00"/>
    <d v="1899-12-30T07:23:00"/>
    <x v="20"/>
    <x v="76"/>
    <x v="6"/>
    <s v="Late gate checks added at STD/Cargo door closed @0723"/>
    <x v="1"/>
  </r>
  <r>
    <x v="56"/>
    <x v="4"/>
    <n v="343"/>
    <x v="3"/>
    <d v="1899-12-30T07:27:00"/>
    <d v="1899-12-30T07:32:00"/>
    <x v="40"/>
    <x v="12"/>
    <x v="7"/>
    <s v="Waiting on late PAX to be seated/L1 door closed @0732 "/>
    <x v="1"/>
  </r>
  <r>
    <x v="56"/>
    <x v="7"/>
    <n v="383"/>
    <x v="29"/>
    <d v="1899-12-30T07:40:00"/>
    <d v="1899-12-30T07:53:00"/>
    <x v="35"/>
    <x v="19"/>
    <x v="0"/>
    <s v="FA pulled bag from OH @ STD to tag/LMC added @0753"/>
    <x v="1"/>
  </r>
  <r>
    <x v="56"/>
    <x v="35"/>
    <n v="603"/>
    <x v="14"/>
    <d v="1899-12-30T08:27:00"/>
    <d v="1899-12-30T08:40:00"/>
    <x v="35"/>
    <x v="10"/>
    <x v="6"/>
    <s v="Late ADA PAX showed to gate"/>
    <x v="1"/>
  </r>
  <r>
    <x v="56"/>
    <x v="6"/>
    <n v="295"/>
    <x v="40"/>
    <d v="1899-12-30T15:07:00"/>
    <d v="1899-12-30T15:47:00"/>
    <x v="5"/>
    <x v="7"/>
    <x v="1"/>
    <s v="851 AOS//tail swap"/>
    <x v="3"/>
  </r>
  <r>
    <x v="56"/>
    <x v="11"/>
    <n v="107"/>
    <x v="24"/>
    <d v="1899-12-30T15:47:00"/>
    <d v="1899-12-30T16:08:00"/>
    <x v="61"/>
    <x v="77"/>
    <x v="11"/>
    <s v="Gate and ticket counter computers cannot connect to server//MAC # INC0219166//SY # INC0127029//system up 15:59"/>
    <x v="3"/>
  </r>
  <r>
    <x v="56"/>
    <x v="4"/>
    <n v="607"/>
    <x v="14"/>
    <d v="1899-12-30T16:00:00"/>
    <d v="1899-12-30T16:31:00"/>
    <x v="74"/>
    <x v="77"/>
    <x v="11"/>
    <s v="Gate and ticket counter computers cannot connect to server//MAC # INC0219166//SY # INC0127029//system up 15:59"/>
    <x v="3"/>
  </r>
  <r>
    <x v="56"/>
    <x v="14"/>
    <n v="259"/>
    <x v="42"/>
    <d v="1899-12-30T16:07:00"/>
    <d v="1899-12-30T16:56:00"/>
    <x v="109"/>
    <x v="8"/>
    <x v="5"/>
    <s v="Pilot replacement"/>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x v="0"/>
    <x v="0"/>
    <n v="567"/>
    <x v="0"/>
    <d v="1899-12-30T06:47:00"/>
    <d v="1899-12-30T07:30:00"/>
    <x v="0"/>
    <x v="0"/>
    <x v="0"/>
    <s v="FA Sick Call, replacement arrived @0720L"/>
    <x v="0"/>
    <n v="1"/>
  </r>
  <r>
    <x v="0"/>
    <x v="1"/>
    <n v="1227"/>
    <x v="1"/>
    <d v="1899-12-30T07:14:00"/>
    <d v="1899-12-30T07:58:00"/>
    <x v="1"/>
    <x v="1"/>
    <x v="1"/>
    <s v="Returned to gate H14 for noise in AFT galley"/>
    <x v="0"/>
    <n v="1"/>
  </r>
  <r>
    <x v="0"/>
    <x v="2"/>
    <n v="193"/>
    <x v="2"/>
    <d v="1899-12-30T07:20:00"/>
    <d v="1899-12-30T07:29:00"/>
    <x v="2"/>
    <x v="2"/>
    <x v="2"/>
    <s v="ATC Metering to the gate"/>
    <x v="0"/>
    <n v="1"/>
  </r>
  <r>
    <x v="0"/>
    <x v="3"/>
    <n v="341"/>
    <x v="3"/>
    <d v="1899-12-30T07:27:00"/>
    <d v="1899-12-30T07:28:00"/>
    <x v="3"/>
    <x v="2"/>
    <x v="2"/>
    <s v="ATC Metering to the gate"/>
    <x v="0"/>
    <n v="1"/>
  </r>
  <r>
    <x v="0"/>
    <x v="4"/>
    <n v="1917"/>
    <x v="4"/>
    <d v="1899-12-30T07:34:00"/>
    <d v="1899-12-30T07:49:00"/>
    <x v="4"/>
    <x v="3"/>
    <x v="0"/>
    <s v="Late to gate due to late FA on PREV FLT (567JFK)"/>
    <x v="0"/>
    <n v="1"/>
  </r>
  <r>
    <x v="0"/>
    <x v="5"/>
    <n v="1123"/>
    <x v="5"/>
    <d v="1899-12-30T08:14:00"/>
    <d v="1899-12-30T08:54:00"/>
    <x v="5"/>
    <x v="4"/>
    <x v="3"/>
    <s v="Tire change"/>
    <x v="0"/>
    <n v="1"/>
  </r>
  <r>
    <x v="0"/>
    <x v="6"/>
    <n v="909"/>
    <x v="6"/>
    <d v="1899-12-30T08:27:00"/>
    <d v="1899-12-30T08:28:00"/>
    <x v="3"/>
    <x v="1"/>
    <x v="1"/>
    <s v="Late to gate- Working on fuel imbalance at hangar"/>
    <x v="0"/>
    <n v="1"/>
  </r>
  <r>
    <x v="0"/>
    <x v="7"/>
    <n v="501"/>
    <x v="7"/>
    <d v="1899-12-30T08:47:00"/>
    <d v="1899-12-30T09:01:00"/>
    <x v="6"/>
    <x v="5"/>
    <x v="1"/>
    <s v="H4 opened @ 0740, MX blocked in @0818"/>
    <x v="0"/>
    <n v="1"/>
  </r>
  <r>
    <x v="0"/>
    <x v="8"/>
    <n v="1821"/>
    <x v="8"/>
    <d v="1899-12-30T09:14:00"/>
    <d v="1899-12-30T09:37:00"/>
    <x v="7"/>
    <x v="1"/>
    <x v="1"/>
    <s v="APU MEL Added- Air start required"/>
    <x v="0"/>
    <n v="1"/>
  </r>
  <r>
    <x v="0"/>
    <x v="9"/>
    <n v="303"/>
    <x v="9"/>
    <d v="1899-12-30T09:20:00"/>
    <d v="1899-12-30T09:38:00"/>
    <x v="8"/>
    <x v="1"/>
    <x v="1"/>
    <s v="Coffee maker and oven MEL"/>
    <x v="0"/>
    <n v="1"/>
  </r>
  <r>
    <x v="0"/>
    <x v="10"/>
    <n v="1695"/>
    <x v="10"/>
    <d v="1899-12-30T09:30:00"/>
    <d v="1899-12-30T09:38:00"/>
    <x v="9"/>
    <x v="1"/>
    <x v="1"/>
    <s v="Late to gate- Working on fuel imbalance at hangar"/>
    <x v="0"/>
    <n v="1"/>
  </r>
  <r>
    <x v="0"/>
    <x v="11"/>
    <n v="1053"/>
    <x v="11"/>
    <d v="1899-12-30T09:47:00"/>
    <d v="1899-12-30T10:10:00"/>
    <x v="7"/>
    <x v="6"/>
    <x v="4"/>
    <s v="Late catering, not on until 0956L- called multiple times"/>
    <x v="0"/>
    <n v="1"/>
  </r>
  <r>
    <x v="0"/>
    <x v="12"/>
    <n v="667"/>
    <x v="12"/>
    <d v="1899-12-30T10:05:00"/>
    <d v="1899-12-30T10:25:00"/>
    <x v="10"/>
    <x v="1"/>
    <x v="1"/>
    <s v="MX on board- Cycling circuit breaker light "/>
    <x v="0"/>
    <n v="1"/>
  </r>
  <r>
    <x v="0"/>
    <x v="13"/>
    <n v="407"/>
    <x v="13"/>
    <d v="1899-12-30T14:34:00"/>
    <d v="1899-12-30T17:15:00"/>
    <x v="11"/>
    <x v="7"/>
    <x v="1"/>
    <s v="Aircraft rotation from 832 L2 DOOR "/>
    <x v="1"/>
    <n v="1"/>
  </r>
  <r>
    <x v="0"/>
    <x v="1"/>
    <n v="605"/>
    <x v="14"/>
    <d v="1899-12-30T14:47:00"/>
    <d v="1899-12-30T14:57:00"/>
    <x v="12"/>
    <x v="8"/>
    <x v="5"/>
    <s v="CA held boarding to debrief with inbound CA/1st PAX on board @1429"/>
    <x v="1"/>
    <n v="1"/>
  </r>
  <r>
    <x v="0"/>
    <x v="14"/>
    <n v="285"/>
    <x v="15"/>
    <d v="1899-12-30T15:20:00"/>
    <d v="1899-12-30T15:35:00"/>
    <x v="4"/>
    <x v="9"/>
    <x v="3"/>
    <s v="MISSING 7 BAGS"/>
    <x v="1"/>
    <n v="1"/>
  </r>
  <r>
    <x v="0"/>
    <x v="5"/>
    <n v="395"/>
    <x v="16"/>
    <d v="1899-12-30T14:54:00"/>
    <d v="1899-12-30T15:49:00"/>
    <x v="13"/>
    <x v="9"/>
    <x v="3"/>
    <s v=":45 LAE :10 Locating bags"/>
    <x v="1"/>
    <n v="1"/>
  </r>
  <r>
    <x v="0"/>
    <x v="0"/>
    <n v="427"/>
    <x v="17"/>
    <d v="1899-12-30T14:40:00"/>
    <d v="1899-12-30T15:18:00"/>
    <x v="14"/>
    <x v="10"/>
    <x v="6"/>
    <s v=":34 LAE :4 POS needing lift and assist"/>
    <x v="1"/>
    <n v="1"/>
  </r>
  <r>
    <x v="0"/>
    <x v="15"/>
    <n v="499"/>
    <x v="18"/>
    <d v="1899-12-30T15:34:00"/>
    <d v="1899-12-30T16:08:00"/>
    <x v="15"/>
    <x v="1"/>
    <x v="1"/>
    <s v="MX MEL potable water"/>
    <x v="1"/>
    <n v="1"/>
  </r>
  <r>
    <x v="0"/>
    <x v="16"/>
    <n v="1701"/>
    <x v="19"/>
    <d v="1899-12-30T15:27:00"/>
    <d v="1899-12-30T16:41:00"/>
    <x v="16"/>
    <x v="1"/>
    <x v="1"/>
    <s v="MX held boarding for GPS "/>
    <x v="1"/>
    <n v="1"/>
  </r>
  <r>
    <x v="0"/>
    <x v="17"/>
    <n v="1273"/>
    <x v="20"/>
    <d v="1899-12-30T15:40:00"/>
    <d v="1899-12-30T16:26:00"/>
    <x v="17"/>
    <x v="1"/>
    <x v="1"/>
    <s v="MX held boarding to MEL potable water"/>
    <x v="1"/>
    <n v="1"/>
  </r>
  <r>
    <x v="0"/>
    <x v="6"/>
    <n v="1815"/>
    <x v="21"/>
    <d v="1899-12-30T16:07:00"/>
    <d v="1899-12-30T16:11:00"/>
    <x v="14"/>
    <x v="11"/>
    <x v="5"/>
    <s v="Crew coming from BZN/304"/>
    <x v="1"/>
    <n v="1"/>
  </r>
  <r>
    <x v="0"/>
    <x v="3"/>
    <n v="659"/>
    <x v="22"/>
    <d v="1899-12-30T16:14:00"/>
    <d v="1899-12-30T17:50:00"/>
    <x v="18"/>
    <x v="1"/>
    <x v="1"/>
    <s v=":26 LAE :1:10 MX held boarding write ups/Clear boarding @ 1705"/>
    <x v="1"/>
    <n v="1"/>
  </r>
  <r>
    <x v="0"/>
    <x v="18"/>
    <n v="1953"/>
    <x v="23"/>
    <d v="1899-12-30T16:20:00"/>
    <d v="1899-12-30T16:42:00"/>
    <x v="19"/>
    <x v="10"/>
    <x v="6"/>
    <s v=":10 LAE :12 Deplaning 8 ADA PAX cause slow boarding"/>
    <x v="1"/>
    <n v="1"/>
  </r>
  <r>
    <x v="0"/>
    <x v="9"/>
    <n v="107"/>
    <x v="24"/>
    <d v="1899-12-30T16:00:00"/>
    <d v="1899-12-30T16:20:00"/>
    <x v="20"/>
    <x v="12"/>
    <x v="7"/>
    <s v=":17 LAE :3 Waiting on PAX to be seated "/>
    <x v="1"/>
    <n v="1"/>
  </r>
  <r>
    <x v="0"/>
    <x v="19"/>
    <n v="1913"/>
    <x v="25"/>
    <d v="1899-12-30T15:54:00"/>
    <d v="1899-12-30T16:27:00"/>
    <x v="21"/>
    <x v="7"/>
    <x v="1"/>
    <s v="Aircraft rotation from 843"/>
    <x v="1"/>
    <n v="1"/>
  </r>
  <r>
    <x v="0"/>
    <x v="20"/>
    <n v="1617"/>
    <x v="26"/>
    <d v="1899-12-30T16:34:00"/>
    <d v="1899-12-30T19:01:00"/>
    <x v="22"/>
    <x v="1"/>
    <x v="1"/>
    <s v="Lightning strike/MX held boarding/Clear to board @1810"/>
    <x v="1"/>
    <n v="1"/>
  </r>
  <r>
    <x v="0"/>
    <x v="8"/>
    <n v="219"/>
    <x v="27"/>
    <d v="1899-12-30T15:14:00"/>
    <d v="1899-12-30T17:59:00"/>
    <x v="23"/>
    <x v="7"/>
    <x v="1"/>
    <s v=":45 LAE :2:00 Aircraft rotation from 819 "/>
    <x v="1"/>
    <n v="1"/>
  </r>
  <r>
    <x v="0"/>
    <x v="21"/>
    <n v="473"/>
    <x v="28"/>
    <d v="1899-12-30T17:00:00"/>
    <d v="1899-12-30T17:57:00"/>
    <x v="24"/>
    <x v="6"/>
    <x v="4"/>
    <s v=":35 LAE :22 Late catering/OFF @1745"/>
    <x v="1"/>
    <n v="1"/>
  </r>
  <r>
    <x v="1"/>
    <x v="13"/>
    <n v="391"/>
    <x v="16"/>
    <d v="1899-12-30T06:00:00"/>
    <d v="1899-12-30T06:09:00"/>
    <x v="2"/>
    <x v="0"/>
    <x v="0"/>
    <s v="Late FA"/>
    <x v="0"/>
    <n v="1"/>
  </r>
  <r>
    <x v="1"/>
    <x v="18"/>
    <n v="383"/>
    <x v="29"/>
    <d v="1899-12-30T06:34:00"/>
    <d v="1899-12-30T07:07:00"/>
    <x v="21"/>
    <x v="13"/>
    <x v="8"/>
    <s v="Bird strike"/>
    <x v="0"/>
    <n v="1"/>
  </r>
  <r>
    <x v="1"/>
    <x v="22"/>
    <n v="1907"/>
    <x v="30"/>
    <d v="1899-12-30T06:47:00"/>
    <d v="1899-12-30T06:59:00"/>
    <x v="19"/>
    <x v="9"/>
    <x v="3"/>
    <s v="Inbound redeye transfers not separated upon arrival, searching for connecting bags. "/>
    <x v="0"/>
    <n v="1"/>
  </r>
  <r>
    <x v="1"/>
    <x v="21"/>
    <n v="1835"/>
    <x v="31"/>
    <d v="1899-12-30T07:07:00"/>
    <d v="1899-12-30T07:23:00"/>
    <x v="20"/>
    <x v="14"/>
    <x v="3"/>
    <s v=":13 LAE :03Late signing security sheet, working on separating ANC transfer bags. "/>
    <x v="0"/>
    <n v="1"/>
  </r>
  <r>
    <x v="1"/>
    <x v="5"/>
    <n v="489"/>
    <x v="32"/>
    <d v="1899-12-30T07:27:00"/>
    <d v="1899-12-30T07:36:00"/>
    <x v="2"/>
    <x v="0"/>
    <x v="0"/>
    <s v="Late FA"/>
    <x v="0"/>
    <n v="1"/>
  </r>
  <r>
    <x v="1"/>
    <x v="14"/>
    <n v="558"/>
    <x v="33"/>
    <d v="1899-12-30T08:00:00"/>
    <d v="1899-12-30T08:18:00"/>
    <x v="8"/>
    <x v="0"/>
    <x v="0"/>
    <s v="Late FA"/>
    <x v="0"/>
    <n v="1"/>
  </r>
  <r>
    <x v="1"/>
    <x v="4"/>
    <n v="367"/>
    <x v="34"/>
    <d v="1899-12-30T08:20:00"/>
    <d v="1899-12-30T08:29:00"/>
    <x v="2"/>
    <x v="2"/>
    <x v="2"/>
    <s v="ATC Metering to the gate"/>
    <x v="0"/>
    <n v="1"/>
  </r>
  <r>
    <x v="1"/>
    <x v="0"/>
    <n v="1419"/>
    <x v="35"/>
    <d v="1899-12-30T08:40:00"/>
    <d v="1899-12-30T08:43:00"/>
    <x v="20"/>
    <x v="5"/>
    <x v="1"/>
    <s v="H3 open @ 0727, MX blocked at 0806"/>
    <x v="0"/>
    <n v="1"/>
  </r>
  <r>
    <x v="1"/>
    <x v="23"/>
    <n v="501"/>
    <x v="7"/>
    <d v="1899-12-30T08:47:00"/>
    <d v="1899-12-30T09:26:00"/>
    <x v="25"/>
    <x v="1"/>
    <x v="1"/>
    <s v="CA seat change/ ceiling light"/>
    <x v="0"/>
    <n v="1"/>
  </r>
  <r>
    <x v="1"/>
    <x v="8"/>
    <n v="1947"/>
    <x v="36"/>
    <d v="1899-12-30T08:54:00"/>
    <d v="1899-12-30T09:38:00"/>
    <x v="1"/>
    <x v="7"/>
    <x v="1"/>
    <s v="Swap from 820, PWM can not handle airstart."/>
    <x v="0"/>
    <n v="1"/>
  </r>
  <r>
    <x v="1"/>
    <x v="2"/>
    <n v="1821"/>
    <x v="8"/>
    <d v="1899-12-30T09:00:00"/>
    <d v="1899-12-30T11:34:00"/>
    <x v="26"/>
    <x v="13"/>
    <x v="8"/>
    <s v="Bird strike"/>
    <x v="0"/>
    <n v="1"/>
  </r>
  <r>
    <x v="1"/>
    <x v="24"/>
    <n v="1057"/>
    <x v="37"/>
    <d v="1899-12-30T10:00:00"/>
    <d v="1899-12-30T13:40:00"/>
    <x v="27"/>
    <x v="7"/>
    <x v="1"/>
    <s v="AOS"/>
    <x v="0"/>
    <n v="1"/>
  </r>
  <r>
    <x v="1"/>
    <x v="6"/>
    <n v="1651"/>
    <x v="7"/>
    <d v="1899-12-30T10:50:00"/>
    <d v="1899-12-30T12:09:00"/>
    <x v="28"/>
    <x v="13"/>
    <x v="8"/>
    <s v="AOS"/>
    <x v="0"/>
    <n v="1"/>
  </r>
  <r>
    <x v="1"/>
    <x v="25"/>
    <n v="101"/>
    <x v="24"/>
    <d v="1899-12-30T12:07:00"/>
    <d v="1899-12-30T12:25:00"/>
    <x v="4"/>
    <x v="15"/>
    <x v="3"/>
    <s v="03: LAE / / :15 Late upload"/>
    <x v="2"/>
    <n v="1"/>
  </r>
  <r>
    <x v="1"/>
    <x v="22"/>
    <n v="209"/>
    <x v="38"/>
    <d v="1899-12-30T12:20:00"/>
    <d v="1899-12-30T12:53:00"/>
    <x v="21"/>
    <x v="15"/>
    <x v="3"/>
    <s v="Late upload"/>
    <x v="2"/>
    <n v="1"/>
  </r>
  <r>
    <x v="1"/>
    <x v="15"/>
    <n v="499"/>
    <x v="18"/>
    <d v="1899-12-30T14:47:00"/>
    <d v="1899-12-30T14:58:00"/>
    <x v="29"/>
    <x v="6"/>
    <x v="4"/>
    <s v="Waiting for catering to bring items"/>
    <x v="2"/>
    <n v="1"/>
  </r>
  <r>
    <x v="1"/>
    <x v="26"/>
    <n v="285"/>
    <x v="15"/>
    <d v="1899-12-30T15:00:00"/>
    <d v="1899-12-30T15:38:00"/>
    <x v="4"/>
    <x v="7"/>
    <x v="1"/>
    <s v=":15 836 window crack / / :23 Uploaded incorrect aircraft @H1 due to tail swap"/>
    <x v="2"/>
    <n v="1"/>
  </r>
  <r>
    <x v="1"/>
    <x v="26"/>
    <n v="285"/>
    <x v="15"/>
    <d v="1899-12-30T15:00:00"/>
    <d v="1899-12-30T15:38:00"/>
    <x v="7"/>
    <x v="14"/>
    <x v="3"/>
    <s v=":15 836 window crack / / :23 Uploaded incorrect aircraft @H1 due to tail swap"/>
    <x v="2"/>
    <n v="1"/>
  </r>
  <r>
    <x v="1"/>
    <x v="17"/>
    <n v="407"/>
    <x v="13"/>
    <d v="1899-12-30T14:54:00"/>
    <d v="1899-12-30T15:06:00"/>
    <x v="19"/>
    <x v="1"/>
    <x v="1"/>
    <s v="Waiting for logbook. MX off at 1503"/>
    <x v="2"/>
    <n v="1"/>
  </r>
  <r>
    <x v="1"/>
    <x v="7"/>
    <n v="425"/>
    <x v="17"/>
    <d v="1899-12-30T15:07:00"/>
    <d v="1899-12-30T15:26:00"/>
    <x v="30"/>
    <x v="1"/>
    <x v="1"/>
    <s v="MX on 1420-1430 and 1510-1525"/>
    <x v="2"/>
    <n v="1"/>
  </r>
  <r>
    <x v="1"/>
    <x v="27"/>
    <n v="1925"/>
    <x v="39"/>
    <d v="1899-12-30T16:07:00"/>
    <d v="1899-12-30T16:26:00"/>
    <x v="30"/>
    <x v="16"/>
    <x v="3"/>
    <s v="Delayed previous flight due to SEA 285 open @ 1538 block at 15:49"/>
    <x v="2"/>
    <n v="1"/>
  </r>
  <r>
    <x v="1"/>
    <x v="18"/>
    <n v="295"/>
    <x v="40"/>
    <d v="1899-12-30T15:27:00"/>
    <d v="1899-12-30T15:38:00"/>
    <x v="12"/>
    <x v="10"/>
    <x v="6"/>
    <s v=":01 LAE / / :10 boarding ADA passengers"/>
    <x v="2"/>
    <n v="1"/>
  </r>
  <r>
    <x v="1"/>
    <x v="28"/>
    <n v="659"/>
    <x v="22"/>
    <d v="1899-12-30T16:27:00"/>
    <d v="1899-12-30T18:16:00"/>
    <x v="31"/>
    <x v="7"/>
    <x v="1"/>
    <s v="836 AOS"/>
    <x v="2"/>
    <n v="1"/>
  </r>
  <r>
    <x v="1"/>
    <x v="2"/>
    <n v="635"/>
    <x v="41"/>
    <d v="1899-12-30T16:47:00"/>
    <d v="1899-12-30T19:35:00"/>
    <x v="32"/>
    <x v="7"/>
    <x v="1"/>
    <s v="832 AOS"/>
    <x v="2"/>
    <n v="1"/>
  </r>
  <r>
    <x v="1"/>
    <x v="2"/>
    <n v="635"/>
    <x v="41"/>
    <d v="1899-12-30T16:47:00"/>
    <d v="1899-12-30T19:35:00"/>
    <x v="6"/>
    <x v="17"/>
    <x v="3"/>
    <s v="832 AOS"/>
    <x v="2"/>
    <n v="1"/>
  </r>
  <r>
    <x v="1"/>
    <x v="10"/>
    <n v="605"/>
    <x v="14"/>
    <d v="1899-12-30T16:00:00"/>
    <d v="1899-12-30T17:37:00"/>
    <x v="33"/>
    <x v="7"/>
    <x v="1"/>
    <s v="1:20 Aircraft swap for defects on 823SY / / :17deplaning 4 wchr - boarding 3 wchr and 1 WCHC"/>
    <x v="2"/>
    <n v="1"/>
  </r>
  <r>
    <x v="1"/>
    <x v="10"/>
    <n v="605"/>
    <x v="14"/>
    <d v="1899-12-30T16:00:00"/>
    <d v="1899-12-30T17:37:00"/>
    <x v="34"/>
    <x v="10"/>
    <x v="6"/>
    <s v="1:20 Aircraft swap for defects on 823SY / / :17deplaning 4 wchr - boarding 3 wchr and 1 WCHC"/>
    <x v="2"/>
    <n v="1"/>
  </r>
  <r>
    <x v="1"/>
    <x v="16"/>
    <n v="107"/>
    <x v="24"/>
    <d v="1899-12-30T16:14:00"/>
    <d v="1899-12-30T16:27:00"/>
    <x v="35"/>
    <x v="8"/>
    <x v="5"/>
    <s v="Late brake release. Door closed at 1614 after MX off"/>
    <x v="2"/>
    <n v="1"/>
  </r>
  <r>
    <x v="1"/>
    <x v="24"/>
    <n v="261"/>
    <x v="42"/>
    <d v="1899-12-30T17:30:00"/>
    <d v="1899-12-30T19:16:00"/>
    <x v="36"/>
    <x v="7"/>
    <x v="1"/>
    <s v="Aircraft swap for defects on 820SY"/>
    <x v="2"/>
    <n v="1"/>
  </r>
  <r>
    <x v="1"/>
    <x v="4"/>
    <n v="1275"/>
    <x v="20"/>
    <d v="1899-12-30T14:40:00"/>
    <d v="1899-12-30T16:39:00"/>
    <x v="37"/>
    <x v="18"/>
    <x v="5"/>
    <s v="1:50 Pilot sick call / / :09 crew down 1605, pax let onboard 1618"/>
    <x v="2"/>
    <n v="1"/>
  </r>
  <r>
    <x v="1"/>
    <x v="4"/>
    <n v="1275"/>
    <x v="20"/>
    <d v="1899-12-30T14:40:00"/>
    <d v="1899-12-30T16:39:00"/>
    <x v="2"/>
    <x v="19"/>
    <x v="0"/>
    <s v="1:50 Pilot sick call / / :09 crew down 1605, pax let onboard 1618"/>
    <x v="2"/>
    <n v="1"/>
  </r>
  <r>
    <x v="1"/>
    <x v="1"/>
    <n v="473"/>
    <x v="28"/>
    <d v="1899-12-30T17:00:00"/>
    <d v="1899-12-30T17:14:00"/>
    <x v="6"/>
    <x v="6"/>
    <x v="4"/>
    <s v="Late catering. Off at 1713"/>
    <x v="2"/>
    <n v="1"/>
  </r>
  <r>
    <x v="1"/>
    <x v="13"/>
    <n v="397"/>
    <x v="16"/>
    <d v="1899-12-30T20:45:00"/>
    <d v="1899-12-30T20:59:00"/>
    <x v="6"/>
    <x v="15"/>
    <x v="3"/>
    <s v="Late loading of bags"/>
    <x v="2"/>
    <n v="1"/>
  </r>
  <r>
    <x v="1"/>
    <x v="3"/>
    <n v="289"/>
    <x v="15"/>
    <d v="1899-12-30T21:00:00"/>
    <d v="1899-12-30T21:12:00"/>
    <x v="19"/>
    <x v="20"/>
    <x v="3"/>
    <s v="Missing 9 bags at departure time. Sweeping ramp for bags. Brock shows departed 5 short"/>
    <x v="2"/>
    <n v="1"/>
  </r>
  <r>
    <x v="2"/>
    <x v="17"/>
    <n v="631"/>
    <x v="41"/>
    <d v="1899-12-30T06:00:00"/>
    <d v="1899-12-30T06:01:00"/>
    <x v="3"/>
    <x v="8"/>
    <x v="5"/>
    <s v="CA stepped off aircraft looking for fuel slip, but he had it with his paperwork. "/>
    <x v="0"/>
    <n v="1"/>
  </r>
  <r>
    <x v="2"/>
    <x v="29"/>
    <n v="383"/>
    <x v="29"/>
    <d v="1899-12-30T06:20:00"/>
    <d v="1899-12-30T07:20:00"/>
    <x v="38"/>
    <x v="1"/>
    <x v="1"/>
    <s v="RTG- Hydraulic Leak"/>
    <x v="0"/>
    <n v="1"/>
  </r>
  <r>
    <x v="2"/>
    <x v="23"/>
    <n v="303"/>
    <x v="9"/>
    <d v="1899-12-30T07:34:00"/>
    <d v="1899-12-30T07:35:00"/>
    <x v="3"/>
    <x v="21"/>
    <x v="9"/>
    <s v="SOC approved hold missing 35 PAX "/>
    <x v="0"/>
    <n v="1"/>
  </r>
  <r>
    <x v="2"/>
    <x v="8"/>
    <n v="367"/>
    <x v="34"/>
    <d v="1899-12-30T07:40:00"/>
    <d v="1899-12-30T08:11:00"/>
    <x v="39"/>
    <x v="22"/>
    <x v="3"/>
    <s v=":14 Late to gate :17 Belt loader out of fuel, had to replace equipment."/>
    <x v="0"/>
    <n v="1"/>
  </r>
  <r>
    <x v="2"/>
    <x v="30"/>
    <n v="501"/>
    <x v="7"/>
    <d v="1899-12-30T07:47:00"/>
    <d v="1899-12-30T07:50:00"/>
    <x v="20"/>
    <x v="23"/>
    <x v="10"/>
    <s v="PAX accommodation showed up @10 min mark, and her boarding pass was not properly scanning, screaming at above wing agent. "/>
    <x v="0"/>
    <n v="1"/>
  </r>
  <r>
    <x v="2"/>
    <x v="31"/>
    <n v="573"/>
    <x v="43"/>
    <d v="1899-12-30T08:00:00"/>
    <d v="1899-12-30T08:23:00"/>
    <x v="7"/>
    <x v="24"/>
    <x v="11"/>
    <s v="Biometric scanner down, boarding very slow TSA monitoring board. INC# 0213712"/>
    <x v="0"/>
    <n v="1"/>
  </r>
  <r>
    <x v="2"/>
    <x v="32"/>
    <n v="783"/>
    <x v="44"/>
    <d v="1899-12-30T09:00:00"/>
    <d v="1899-12-30T09:01:00"/>
    <x v="3"/>
    <x v="19"/>
    <x v="0"/>
    <s v="FA requesting mor items from catering, still checking overhead bins. "/>
    <x v="0"/>
    <n v="1"/>
  </r>
  <r>
    <x v="2"/>
    <x v="24"/>
    <n v="1041"/>
    <x v="45"/>
    <d v="1899-12-30T09:05:00"/>
    <d v="1899-12-30T09:17:00"/>
    <x v="19"/>
    <x v="23"/>
    <x v="10"/>
    <s v="LEO's called to handle 2 PAX removed from aircraft, pulled 4 bags. Safety report filed by FA. "/>
    <x v="0"/>
    <n v="1"/>
  </r>
  <r>
    <x v="2"/>
    <x v="17"/>
    <n v="1629"/>
    <x v="42"/>
    <d v="1899-12-30T12:07:00"/>
    <d v="1899-12-30T12:26:00"/>
    <x v="30"/>
    <x v="1"/>
    <x v="1"/>
    <s v="MX held board for light replacement"/>
    <x v="3"/>
    <n v="1"/>
  </r>
  <r>
    <x v="2"/>
    <x v="4"/>
    <n v="407"/>
    <x v="13"/>
    <d v="1899-12-30T14:54:00"/>
    <d v="1899-12-30T15:35:00"/>
    <x v="10"/>
    <x v="23"/>
    <x v="10"/>
    <s v=":21 LAE/ :20 PAX taking insulin had to clear Medlink, cleared to fly "/>
    <x v="3"/>
    <n v="1"/>
  </r>
  <r>
    <x v="2"/>
    <x v="9"/>
    <n v="295"/>
    <x v="40"/>
    <d v="1899-12-30T15:14:00"/>
    <d v="1899-12-30T15:28:00"/>
    <x v="40"/>
    <x v="12"/>
    <x v="7"/>
    <s v="LAE/ PAX Switching seats "/>
    <x v="3"/>
    <n v="1"/>
  </r>
  <r>
    <x v="2"/>
    <x v="29"/>
    <n v="425"/>
    <x v="17"/>
    <d v="1899-12-30T15:20:00"/>
    <d v="1899-12-30T15:47:00"/>
    <x v="6"/>
    <x v="25"/>
    <x v="11"/>
    <s v="Through check-in error, passenger and baggage"/>
    <x v="3"/>
    <n v="1"/>
  </r>
  <r>
    <x v="2"/>
    <x v="29"/>
    <n v="425"/>
    <x v="17"/>
    <d v="1899-12-30T15:20:00"/>
    <d v="1899-12-30T15:47:00"/>
    <x v="35"/>
    <x v="17"/>
    <x v="3"/>
    <s v="Loading/unloading"/>
    <x v="3"/>
    <n v="1"/>
  </r>
  <r>
    <x v="2"/>
    <x v="0"/>
    <n v="605"/>
    <x v="14"/>
    <d v="1899-12-30T15:27:00"/>
    <d v="1899-12-30T16:40:00"/>
    <x v="41"/>
    <x v="26"/>
    <x v="3"/>
    <s v="Catering made contact with L2 door. "/>
    <x v="3"/>
    <n v="1"/>
  </r>
  <r>
    <x v="3"/>
    <x v="13"/>
    <n v="1907"/>
    <x v="30"/>
    <d v="1899-12-30T06:27:00"/>
    <d v="1899-12-30T06:30:00"/>
    <x v="20"/>
    <x v="27"/>
    <x v="12"/>
    <s v="Charter rep showed late to gate"/>
    <x v="1"/>
    <n v="1"/>
  </r>
  <r>
    <x v="3"/>
    <x v="9"/>
    <n v="567"/>
    <x v="0"/>
    <d v="1899-12-30T06:47:00"/>
    <d v="1899-12-30T06:59:00"/>
    <x v="19"/>
    <x v="1"/>
    <x v="1"/>
    <s v="MX on board fixing seat in row 7"/>
    <x v="1"/>
    <n v="1"/>
  </r>
  <r>
    <x v="3"/>
    <x v="14"/>
    <n v="1123"/>
    <x v="5"/>
    <d v="1899-12-30T08:14:00"/>
    <d v="1899-12-30T08:28:00"/>
    <x v="6"/>
    <x v="7"/>
    <x v="1"/>
    <s v="Swap from 820 due to air start support "/>
    <x v="1"/>
    <n v="1"/>
  </r>
  <r>
    <x v="3"/>
    <x v="8"/>
    <n v="1057"/>
    <x v="37"/>
    <d v="1899-12-30T08:54:00"/>
    <d v="1899-12-30T08:58:00"/>
    <x v="14"/>
    <x v="5"/>
    <x v="1"/>
    <s v="MX Late aircraft positioned"/>
    <x v="1"/>
    <n v="1"/>
  </r>
  <r>
    <x v="3"/>
    <x v="26"/>
    <n v="909"/>
    <x v="6"/>
    <d v="1899-12-30T09:14:00"/>
    <d v="1899-12-30T09:24:00"/>
    <x v="12"/>
    <x v="5"/>
    <x v="1"/>
    <s v="MX Late aircraft positioned"/>
    <x v="1"/>
    <n v="1"/>
  </r>
  <r>
    <x v="3"/>
    <x v="32"/>
    <n v="471"/>
    <x v="28"/>
    <d v="1899-12-30T09:34:00"/>
    <d v="1899-12-30T09:53:00"/>
    <x v="30"/>
    <x v="5"/>
    <x v="1"/>
    <s v="MX Late aircraft positioned"/>
    <x v="1"/>
    <n v="1"/>
  </r>
  <r>
    <x v="3"/>
    <x v="16"/>
    <n v="1653"/>
    <x v="19"/>
    <d v="1899-12-30T09:47:00"/>
    <d v="1899-12-30T10:11:00"/>
    <x v="42"/>
    <x v="5"/>
    <x v="1"/>
    <s v="MX Late aircraft positioned"/>
    <x v="1"/>
    <n v="1"/>
  </r>
  <r>
    <x v="3"/>
    <x v="24"/>
    <n v="1917"/>
    <x v="4"/>
    <d v="1899-12-30T10:31:00"/>
    <d v="1899-12-30T13:37:00"/>
    <x v="43"/>
    <x v="5"/>
    <x v="1"/>
    <s v=":30 Late aircraft positioned :2:36 Tire change/Stab trim"/>
    <x v="1"/>
    <n v="1"/>
  </r>
  <r>
    <x v="3"/>
    <x v="24"/>
    <n v="1917"/>
    <x v="4"/>
    <d v="1899-12-30T10:31:00"/>
    <d v="1899-12-30T13:37:00"/>
    <x v="44"/>
    <x v="1"/>
    <x v="1"/>
    <s v=":30 Late aircraft positioned :2:36 Tire change/Stab trim"/>
    <x v="1"/>
    <n v="1"/>
  </r>
  <r>
    <x v="3"/>
    <x v="25"/>
    <n v="345"/>
    <x v="3"/>
    <d v="1899-12-30T14:14:00"/>
    <d v="1899-12-30T16:12:00"/>
    <x v="45"/>
    <x v="28"/>
    <x v="2"/>
    <s v="ATC Delay program"/>
    <x v="1"/>
    <n v="1"/>
  </r>
  <r>
    <x v="3"/>
    <x v="14"/>
    <n v="637"/>
    <x v="41"/>
    <d v="1899-12-30T14:40:00"/>
    <d v="1899-12-30T15:28:00"/>
    <x v="4"/>
    <x v="8"/>
    <x v="5"/>
    <s v=":33 LAE :15 CA held boarding for MX write ups"/>
    <x v="1"/>
    <n v="1"/>
  </r>
  <r>
    <x v="3"/>
    <x v="0"/>
    <n v="681"/>
    <x v="46"/>
    <d v="1899-12-30T14:47:00"/>
    <d v="1899-12-30T14:55:00"/>
    <x v="9"/>
    <x v="12"/>
    <x v="7"/>
    <s v="PAX did not want to pay for bag"/>
    <x v="1"/>
    <n v="1"/>
  </r>
  <r>
    <x v="3"/>
    <x v="8"/>
    <n v="395"/>
    <x v="16"/>
    <d v="1899-12-30T15:14:00"/>
    <d v="1899-12-30T17:04:00"/>
    <x v="12"/>
    <x v="29"/>
    <x v="1"/>
    <s v=":1:40 LAE :10 INOP APU"/>
    <x v="1"/>
    <n v="1"/>
  </r>
  <r>
    <x v="3"/>
    <x v="31"/>
    <n v="425"/>
    <x v="17"/>
    <d v="1899-12-30T15:27:00"/>
    <d v="1899-12-30T17:15:00"/>
    <x v="19"/>
    <x v="30"/>
    <x v="13"/>
    <s v=":1:36 LAE :12 Last PAX off @1622/Late cleaners/Arrived @1634"/>
    <x v="1"/>
    <n v="1"/>
  </r>
  <r>
    <x v="3"/>
    <x v="33"/>
    <n v="285"/>
    <x v="15"/>
    <d v="1899-12-30T15:34:00"/>
    <d v="1899-12-30T15:53:00"/>
    <x v="29"/>
    <x v="31"/>
    <x v="6"/>
    <s v=":8 LAE :11 Late JB driver cause slow deplaning"/>
    <x v="1"/>
    <n v="1"/>
  </r>
  <r>
    <x v="3"/>
    <x v="2"/>
    <n v="1815"/>
    <x v="21"/>
    <d v="1899-12-30T15:47:00"/>
    <d v="1899-12-30T16:35:00"/>
    <x v="46"/>
    <x v="11"/>
    <x v="5"/>
    <s v="Crew coming from inbound BUF/1058"/>
    <x v="1"/>
    <n v="1"/>
  </r>
  <r>
    <x v="3"/>
    <x v="5"/>
    <n v="607"/>
    <x v="14"/>
    <d v="1899-12-30T16:40:00"/>
    <d v="1899-12-30T16:48:00"/>
    <x v="9"/>
    <x v="10"/>
    <x v="6"/>
    <s v="Deplaning 5 ADA PAX cause slow boarding "/>
    <x v="1"/>
    <n v="1"/>
  </r>
  <r>
    <x v="3"/>
    <x v="23"/>
    <n v="107"/>
    <x v="24"/>
    <d v="1899-12-30T16:14:00"/>
    <d v="1899-12-30T16:15:00"/>
    <x v="3"/>
    <x v="12"/>
    <x v="7"/>
    <s v="PAX paying for carry on at gate"/>
    <x v="1"/>
    <n v="1"/>
  </r>
  <r>
    <x v="3"/>
    <x v="17"/>
    <n v="1037"/>
    <x v="47"/>
    <d v="1899-12-30T16:47:00"/>
    <d v="1899-12-30T17:13:00"/>
    <x v="12"/>
    <x v="1"/>
    <x v="1"/>
    <s v=":16 LAE :10 MEL potable water"/>
    <x v="1"/>
    <n v="1"/>
  </r>
  <r>
    <x v="3"/>
    <x v="21"/>
    <n v="1913"/>
    <x v="25"/>
    <d v="1899-12-30T16:07:00"/>
    <d v="1899-12-30T16:31:00"/>
    <x v="14"/>
    <x v="19"/>
    <x v="0"/>
    <s v=":20 LAE :4 Crew down @1554/All pax on board @1622/Slow cabin management "/>
    <x v="1"/>
    <n v="1"/>
  </r>
  <r>
    <x v="3"/>
    <x v="4"/>
    <n v="1803"/>
    <x v="48"/>
    <d v="1899-12-30T09:07:00"/>
    <d v="1899-12-30T15:27:00"/>
    <x v="47"/>
    <x v="7"/>
    <x v="1"/>
    <s v="822/826/831/832 AOS"/>
    <x v="1"/>
    <n v="1"/>
  </r>
  <r>
    <x v="3"/>
    <x v="34"/>
    <n v="1701"/>
    <x v="19"/>
    <d v="1899-12-30T15:54:00"/>
    <d v="1899-12-30T16:07:00"/>
    <x v="35"/>
    <x v="32"/>
    <x v="3"/>
    <s v="Ramp not positioned for pushback/Locating GSE to bring to H14"/>
    <x v="1"/>
    <n v="1"/>
  </r>
  <r>
    <x v="3"/>
    <x v="11"/>
    <n v="261"/>
    <x v="42"/>
    <d v="1899-12-30T17:30:00"/>
    <d v="1899-12-30T19:36:00"/>
    <x v="48"/>
    <x v="11"/>
    <x v="5"/>
    <s v="Late connection crew from YYZ/1918"/>
    <x v="1"/>
    <n v="1"/>
  </r>
  <r>
    <x v="4"/>
    <x v="30"/>
    <n v="265"/>
    <x v="49"/>
    <d v="1899-12-30T06:27:00"/>
    <d v="1899-12-30T06:32:00"/>
    <x v="40"/>
    <x v="15"/>
    <x v="3"/>
    <s v="PLR @ 06:18, late CLR"/>
    <x v="2"/>
    <n v="1"/>
  </r>
  <r>
    <x v="4"/>
    <x v="31"/>
    <n v="501"/>
    <x v="7"/>
    <d v="1899-12-30T06:34:00"/>
    <d v="1899-12-30T06:57:00"/>
    <x v="7"/>
    <x v="33"/>
    <x v="7"/>
    <s v="OA off gate 14 @ 0550, no other gates available"/>
    <x v="2"/>
    <n v="1"/>
  </r>
  <r>
    <x v="4"/>
    <x v="1"/>
    <n v="383"/>
    <x v="29"/>
    <d v="1899-12-30T06:40:00"/>
    <d v="1899-12-30T06:42:00"/>
    <x v="49"/>
    <x v="34"/>
    <x v="14"/>
    <s v="Missing 23 pax at door close time"/>
    <x v="2"/>
    <n v="1"/>
  </r>
  <r>
    <x v="4"/>
    <x v="18"/>
    <n v="1907"/>
    <x v="30"/>
    <d v="1899-12-30T06:47:00"/>
    <d v="1899-12-30T06:55:00"/>
    <x v="9"/>
    <x v="34"/>
    <x v="14"/>
    <s v="missing 30+ pax at door close time"/>
    <x v="2"/>
    <n v="1"/>
  </r>
  <r>
    <x v="4"/>
    <x v="10"/>
    <n v="567"/>
    <x v="0"/>
    <d v="1899-12-30T06:54:00"/>
    <d v="1899-12-30T07:11:00"/>
    <x v="39"/>
    <x v="34"/>
    <x v="14"/>
    <s v="missing 50+ pax at door close time"/>
    <x v="2"/>
    <n v="1"/>
  </r>
  <r>
    <x v="4"/>
    <x v="20"/>
    <n v="233"/>
    <x v="50"/>
    <d v="1899-12-30T07:00:00"/>
    <d v="1899-12-30T07:18:00"/>
    <x v="8"/>
    <x v="34"/>
    <x v="14"/>
    <s v="missing 30+ pax at door close time"/>
    <x v="2"/>
    <n v="1"/>
  </r>
  <r>
    <x v="4"/>
    <x v="32"/>
    <n v="1835"/>
    <x v="31"/>
    <d v="1899-12-30T07:07:00"/>
    <d v="1899-12-30T07:15:00"/>
    <x v="9"/>
    <x v="34"/>
    <x v="14"/>
    <s v="missing 21 pax at door close time"/>
    <x v="2"/>
    <n v="1"/>
  </r>
  <r>
    <x v="4"/>
    <x v="15"/>
    <n v="251"/>
    <x v="51"/>
    <d v="1899-12-30T07:14:00"/>
    <d v="1899-12-30T07:23:00"/>
    <x v="2"/>
    <x v="34"/>
    <x v="14"/>
    <s v="missing 15 pax. Additional time to check seats for missing pax to ensure PLR accuracy"/>
    <x v="2"/>
    <n v="1"/>
  </r>
  <r>
    <x v="4"/>
    <x v="9"/>
    <n v="1767"/>
    <x v="10"/>
    <d v="1899-12-30T07:20:00"/>
    <d v="1899-12-30T08:10:00"/>
    <x v="50"/>
    <x v="35"/>
    <x v="14"/>
    <s v="PPBM missing 16 pax at door close time. Pulling 12 bags"/>
    <x v="2"/>
    <n v="1"/>
  </r>
  <r>
    <x v="4"/>
    <x v="24"/>
    <n v="341"/>
    <x v="3"/>
    <d v="1899-12-30T07:27:00"/>
    <d v="1899-12-30T07:49:00"/>
    <x v="24"/>
    <x v="34"/>
    <x v="14"/>
    <s v="Missing 45 passenger at door close time"/>
    <x v="2"/>
    <n v="1"/>
  </r>
  <r>
    <x v="4"/>
    <x v="12"/>
    <n v="193"/>
    <x v="2"/>
    <d v="1899-12-30T07:34:00"/>
    <d v="1899-12-30T08:55:00"/>
    <x v="51"/>
    <x v="33"/>
    <x v="7"/>
    <s v="Frontier off gate at 0704"/>
    <x v="2"/>
    <n v="1"/>
  </r>
  <r>
    <x v="4"/>
    <x v="0"/>
    <n v="558"/>
    <x v="33"/>
    <d v="1899-12-30T07:40:00"/>
    <d v="1899-12-30T07:44:00"/>
    <x v="14"/>
    <x v="34"/>
    <x v="14"/>
    <s v="Missing 5 passengers. Checking seats"/>
    <x v="2"/>
    <n v="1"/>
  </r>
  <r>
    <x v="4"/>
    <x v="5"/>
    <n v="1791"/>
    <x v="52"/>
    <d v="1899-12-30T08:07:00"/>
    <d v="1899-12-30T09:16:00"/>
    <x v="52"/>
    <x v="18"/>
    <x v="5"/>
    <s v="CA shortage"/>
    <x v="2"/>
    <n v="1"/>
  </r>
  <r>
    <x v="4"/>
    <x v="27"/>
    <n v="367"/>
    <x v="34"/>
    <d v="1899-12-30T08:20:00"/>
    <d v="1899-12-30T14:07:00"/>
    <x v="53"/>
    <x v="1"/>
    <x v="1"/>
    <s v="Sealant cure time"/>
    <x v="2"/>
    <n v="1"/>
  </r>
  <r>
    <x v="4"/>
    <x v="27"/>
    <n v="367"/>
    <x v="34"/>
    <d v="1899-12-30T08:20:00"/>
    <d v="1899-12-30T14:07:00"/>
    <x v="54"/>
    <x v="7"/>
    <x v="1"/>
    <s v="Sealant cure time"/>
    <x v="2"/>
    <n v="1"/>
  </r>
  <r>
    <x v="4"/>
    <x v="17"/>
    <n v="1419"/>
    <x v="35"/>
    <d v="1899-12-30T08:40:00"/>
    <d v="1899-12-30T09:05:00"/>
    <x v="55"/>
    <x v="6"/>
    <x v="4"/>
    <s v="Catering off at 09:05"/>
    <x v="2"/>
    <n v="1"/>
  </r>
  <r>
    <x v="4"/>
    <x v="34"/>
    <n v="1821"/>
    <x v="8"/>
    <d v="1899-12-30T08:54:00"/>
    <d v="1899-12-30T09:07:00"/>
    <x v="35"/>
    <x v="1"/>
    <x v="1"/>
    <s v="FMC database not loaded"/>
    <x v="2"/>
    <n v="1"/>
  </r>
  <r>
    <x v="4"/>
    <x v="25"/>
    <n v="471"/>
    <x v="28"/>
    <d v="1899-12-30T09:27:00"/>
    <d v="1899-12-30T09:36:00"/>
    <x v="2"/>
    <x v="15"/>
    <x v="3"/>
    <s v="Late CLR"/>
    <x v="2"/>
    <n v="1"/>
  </r>
  <r>
    <x v="4"/>
    <x v="8"/>
    <n v="929"/>
    <x v="53"/>
    <d v="1899-12-30T15:10:00"/>
    <d v="1899-12-30T16:41:00"/>
    <x v="56"/>
    <x v="18"/>
    <x v="5"/>
    <s v="Pilot replacement"/>
    <x v="3"/>
    <n v="1"/>
  </r>
  <r>
    <x v="4"/>
    <x v="12"/>
    <n v="395"/>
    <x v="16"/>
    <d v="1899-12-30T15:14:00"/>
    <d v="1899-12-30T16:38:00"/>
    <x v="7"/>
    <x v="10"/>
    <x v="6"/>
    <s v="1:01 LAE/ :23 Waiting for Prospect WCHR pushers for inbound 3 WCHR"/>
    <x v="3"/>
    <n v="1"/>
  </r>
  <r>
    <x v="4"/>
    <x v="17"/>
    <n v="295"/>
    <x v="40"/>
    <d v="1899-12-30T16:00:00"/>
    <d v="1899-12-30T16:42:00"/>
    <x v="19"/>
    <x v="1"/>
    <x v="1"/>
    <s v=":30 LAE/ : 12LAE/ MX hold board, restart board @ 1616"/>
    <x v="3"/>
    <n v="1"/>
  </r>
  <r>
    <x v="4"/>
    <x v="10"/>
    <n v="407"/>
    <x v="13"/>
    <d v="1899-12-30T15:00:00"/>
    <d v="1899-12-30T15:23:00"/>
    <x v="20"/>
    <x v="0"/>
    <x v="0"/>
    <s v=":20 LAE/ :03 FA replacement"/>
    <x v="3"/>
    <n v="1"/>
  </r>
  <r>
    <x v="4"/>
    <x v="21"/>
    <n v="657"/>
    <x v="22"/>
    <d v="1899-12-30T15:20:00"/>
    <d v="1899-12-30T16:01:00"/>
    <x v="29"/>
    <x v="36"/>
    <x v="3"/>
    <s v=":30 LAE/ : 11 LATE TO PICK UP CHECKS, NO TUG IN POSITION"/>
    <x v="3"/>
    <n v="1"/>
  </r>
  <r>
    <x v="4"/>
    <x v="15"/>
    <s v="425"/>
    <x v="17"/>
    <d v="1899-12-30T15:07:00"/>
    <d v="1899-12-30T15:50:00"/>
    <x v="4"/>
    <x v="31"/>
    <x v="6"/>
    <s v=":28 LAE/ :15 JB full "/>
    <x v="3"/>
    <n v="1"/>
  </r>
  <r>
    <x v="4"/>
    <x v="1"/>
    <s v="285"/>
    <x v="15"/>
    <d v="1899-12-30T15:40:00"/>
    <d v="1899-12-30T15:55:00"/>
    <x v="4"/>
    <x v="30"/>
    <x v="13"/>
    <s v="Cleaners late to A/C- on @ 1533 "/>
    <x v="3"/>
    <n v="1"/>
  </r>
  <r>
    <x v="4"/>
    <x v="23"/>
    <s v="1925"/>
    <x v="39"/>
    <d v="1899-12-30T15:47:00"/>
    <d v="1899-12-30T16:48:00"/>
    <x v="9"/>
    <x v="15"/>
    <x v="3"/>
    <s v=":53 LAE/ :08 Ramp late to pick up gate checks @ 1646"/>
    <x v="3"/>
    <n v="1"/>
  </r>
  <r>
    <x v="4"/>
    <x v="34"/>
    <s v="605"/>
    <x v="14"/>
    <d v="1899-12-30T16:34:00"/>
    <d v="1899-12-30T17:33:00"/>
    <x v="4"/>
    <x v="1"/>
    <x v="1"/>
    <s v=":44 LAE/ :15 MX off @ 1656L"/>
    <x v="3"/>
    <n v="1"/>
  </r>
  <r>
    <x v="4"/>
    <x v="0"/>
    <s v="1817"/>
    <x v="54"/>
    <d v="1899-12-30T19:20:00"/>
    <d v="1899-12-30T19:36:00"/>
    <x v="40"/>
    <x v="37"/>
    <x v="6"/>
    <s v=":11 LAE/ :05 boarding late pax, no secondary at gate"/>
    <x v="3"/>
    <n v="1"/>
  </r>
  <r>
    <x v="4"/>
    <x v="5"/>
    <s v="289"/>
    <x v="15"/>
    <d v="1899-12-30T21:00:00"/>
    <d v="1899-12-30T21:06:00"/>
    <x v="57"/>
    <x v="34"/>
    <x v="14"/>
    <s v="Missing 29 PAX "/>
    <x v="3"/>
    <n v="1"/>
  </r>
  <r>
    <x v="5"/>
    <x v="4"/>
    <n v="383"/>
    <x v="29"/>
    <d v="1899-12-30T07:20:00"/>
    <d v="1899-12-30T07:21:00"/>
    <x v="3"/>
    <x v="31"/>
    <x v="6"/>
    <s v="Verifying PAX on board to prevent PLR error"/>
    <x v="0"/>
    <n v="1"/>
  </r>
  <r>
    <x v="5"/>
    <x v="26"/>
    <n v="657"/>
    <x v="22"/>
    <d v="1899-12-30T15:45:00"/>
    <d v="1899-12-30T15:58:00"/>
    <x v="35"/>
    <x v="38"/>
    <x v="9"/>
    <s v="Oversold never communicated, DH not on manifest. Had to solicit volunteers at the last minute. "/>
    <x v="0"/>
    <n v="1"/>
  </r>
  <r>
    <x v="6"/>
    <x v="17"/>
    <n v="657"/>
    <x v="22"/>
    <d v="1899-12-30T14:14:00"/>
    <d v="1899-12-30T14:29:00"/>
    <x v="6"/>
    <x v="29"/>
    <x v="1"/>
    <s v=":1 LAE :14 INOP APU/Air start required "/>
    <x v="1"/>
    <n v="1"/>
  </r>
  <r>
    <x v="6"/>
    <x v="32"/>
    <n v="107"/>
    <x v="24"/>
    <d v="1899-12-30T15:14:00"/>
    <d v="1899-12-30T15:22:00"/>
    <x v="9"/>
    <x v="15"/>
    <x v="3"/>
    <s v="Downloading EWCHR in Z3 cause slow upload/CLR called in after STD"/>
    <x v="1"/>
    <n v="1"/>
  </r>
  <r>
    <x v="7"/>
    <x v="24"/>
    <n v="233"/>
    <x v="50"/>
    <d v="1899-12-30T07:00:00"/>
    <d v="1899-12-30T07:01:00"/>
    <x v="3"/>
    <x v="33"/>
    <x v="7"/>
    <s v="Late Drag up"/>
    <x v="2"/>
    <n v="1"/>
  </r>
  <r>
    <x v="7"/>
    <x v="35"/>
    <n v="1203"/>
    <x v="55"/>
    <d v="1899-12-30T07:07:00"/>
    <d v="1899-12-30T07:09:00"/>
    <x v="49"/>
    <x v="33"/>
    <x v="7"/>
    <s v="ATC metering to gate due to departures on 17"/>
    <x v="2"/>
    <n v="1"/>
  </r>
  <r>
    <x v="7"/>
    <x v="20"/>
    <n v="1917"/>
    <x v="4"/>
    <d v="1899-12-30T07:34:00"/>
    <d v="1899-12-30T07:37:00"/>
    <x v="20"/>
    <x v="33"/>
    <x v="7"/>
    <s v="CA clearing MEL blocking aircraft from parking. 0635-0655 blocking alley"/>
    <x v="2"/>
    <n v="1"/>
  </r>
  <r>
    <x v="7"/>
    <x v="14"/>
    <n v="1775"/>
    <x v="56"/>
    <d v="1899-12-30T07:40:00"/>
    <d v="1899-12-30T07:53:00"/>
    <x v="35"/>
    <x v="33"/>
    <x v="7"/>
    <s v="CA clearing MEL blocking aircraft from parking. 0635-0655 blocking alley"/>
    <x v="2"/>
    <n v="1"/>
  </r>
  <r>
    <x v="7"/>
    <x v="4"/>
    <n v="367"/>
    <x v="34"/>
    <d v="1899-12-30T08:00:00"/>
    <d v="1899-12-30T11:13:00"/>
    <x v="58"/>
    <x v="7"/>
    <x v="1"/>
    <s v="Parking brake low pressure light/RTG"/>
    <x v="2"/>
    <n v="1"/>
  </r>
  <r>
    <x v="7"/>
    <x v="34"/>
    <n v="303"/>
    <x v="9"/>
    <d v="1899-12-30T09:14:00"/>
    <d v="1899-12-30T09:30:00"/>
    <x v="59"/>
    <x v="1"/>
    <x v="1"/>
    <s v="Inbound write-ups"/>
    <x v="2"/>
    <n v="1"/>
  </r>
  <r>
    <x v="7"/>
    <x v="2"/>
    <n v="1054"/>
    <x v="11"/>
    <d v="1899-12-30T09:40:00"/>
    <d v="1899-12-30T10:56:00"/>
    <x v="60"/>
    <x v="7"/>
    <x v="1"/>
    <s v="Swapped from 804 line of flying due to 844 RTG"/>
    <x v="2"/>
    <n v="1"/>
  </r>
  <r>
    <x v="7"/>
    <x v="20"/>
    <n v="215"/>
    <x v="57"/>
    <d v="1899-12-30T14:07:00"/>
    <d v="1899-12-30T14:08:00"/>
    <x v="3"/>
    <x v="19"/>
    <x v="0"/>
    <s v="JB cleared @1405/Waiting on PAX to be seated/Slow cabin management "/>
    <x v="1"/>
    <n v="1"/>
  </r>
  <r>
    <x v="7"/>
    <x v="17"/>
    <n v="407"/>
    <x v="13"/>
    <d v="1899-12-30T14:47:00"/>
    <d v="1899-12-30T14:51:00"/>
    <x v="14"/>
    <x v="15"/>
    <x v="3"/>
    <s v="Gate check called @1443/LMC added to CLR  @1447"/>
    <x v="1"/>
    <n v="1"/>
  </r>
  <r>
    <x v="7"/>
    <x v="27"/>
    <n v="277"/>
    <x v="58"/>
    <d v="1899-12-30T14:20:00"/>
    <d v="1899-12-30T14:31:00"/>
    <x v="14"/>
    <x v="15"/>
    <x v="3"/>
    <s v=":7 LAE :4 Issues loading comat through cargo door cause late CLR"/>
    <x v="1"/>
    <n v="1"/>
  </r>
  <r>
    <x v="7"/>
    <x v="8"/>
    <n v="1273"/>
    <x v="20"/>
    <d v="1899-12-30T15:07:00"/>
    <d v="1899-12-30T15:11:00"/>
    <x v="14"/>
    <x v="8"/>
    <x v="5"/>
    <s v="CA request gate agent to wait for 3 PAX"/>
    <x v="1"/>
    <n v="1"/>
  </r>
  <r>
    <x v="7"/>
    <x v="24"/>
    <n v="681"/>
    <x v="46"/>
    <d v="1899-12-30T14:40:00"/>
    <d v="1899-12-30T15:06:00"/>
    <x v="61"/>
    <x v="12"/>
    <x v="7"/>
    <s v=":5 LAE :21PAX in row 28 causing confusion with seating/Resolved by OSM"/>
    <x v="1"/>
    <n v="1"/>
  </r>
  <r>
    <x v="7"/>
    <x v="16"/>
    <n v="1577"/>
    <x v="59"/>
    <d v="1899-12-30T15:20:00"/>
    <d v="1899-12-30T15:36:00"/>
    <x v="57"/>
    <x v="10"/>
    <x v="6"/>
    <s v=":10 LAE :6 Boarding 3 ADA PAX cause slow boarding "/>
    <x v="1"/>
    <n v="1"/>
  </r>
  <r>
    <x v="7"/>
    <x v="36"/>
    <n v="1803"/>
    <x v="48"/>
    <d v="1899-12-30T13:53:00"/>
    <d v="1899-12-30T16:14:00"/>
    <x v="17"/>
    <x v="1"/>
    <x v="1"/>
    <s v=":1:34 LAE :41 MX on board with log book "/>
    <x v="1"/>
    <n v="1"/>
  </r>
  <r>
    <x v="7"/>
    <x v="37"/>
    <n v="1037"/>
    <x v="47"/>
    <d v="1899-12-30T15:40:00"/>
    <d v="1899-12-30T16:12:00"/>
    <x v="12"/>
    <x v="30"/>
    <x v="13"/>
    <s v=":22 LAE :10 Late cleaners/Cleaning biohazard on H2"/>
    <x v="1"/>
    <n v="1"/>
  </r>
  <r>
    <x v="7"/>
    <x v="14"/>
    <n v="285"/>
    <x v="15"/>
    <d v="1899-12-30T15:27:00"/>
    <d v="1899-12-30T15:56:00"/>
    <x v="40"/>
    <x v="19"/>
    <x v="0"/>
    <s v=":24 LAE :5 FA taking adtl time for safety checks/1st PAX on board @1529"/>
    <x v="1"/>
    <n v="1"/>
  </r>
  <r>
    <x v="7"/>
    <x v="35"/>
    <n v="219"/>
    <x v="27"/>
    <d v="1899-12-30T15:14:00"/>
    <d v="1899-12-30T15:32:00"/>
    <x v="8"/>
    <x v="8"/>
    <x v="5"/>
    <s v="2 DH must ride showed @ 1526"/>
    <x v="1"/>
    <n v="1"/>
  </r>
  <r>
    <x v="7"/>
    <x v="34"/>
    <n v="107"/>
    <x v="24"/>
    <d v="1899-12-30T16:00:00"/>
    <d v="1899-12-30T16:10:00"/>
    <x v="12"/>
    <x v="1"/>
    <x v="1"/>
    <s v="Waiting for logbook from MX"/>
    <x v="1"/>
    <n v="1"/>
  </r>
  <r>
    <x v="7"/>
    <x v="38"/>
    <n v="295"/>
    <x v="40"/>
    <d v="1899-12-30T15:47:00"/>
    <d v="1899-12-30T16:15:00"/>
    <x v="62"/>
    <x v="12"/>
    <x v="7"/>
    <s v=":2 :26 Reseating PAX in exit row not meeting requirements"/>
    <x v="1"/>
    <n v="1"/>
  </r>
  <r>
    <x v="7"/>
    <x v="7"/>
    <n v="1701"/>
    <x v="19"/>
    <d v="1899-12-30T16:27:00"/>
    <d v="1899-12-30T17:14:00"/>
    <x v="19"/>
    <x v="9"/>
    <x v="3"/>
    <s v=":35 LAE :12 18 locating bags/LMC added @1710"/>
    <x v="1"/>
    <n v="1"/>
  </r>
  <r>
    <x v="7"/>
    <x v="18"/>
    <n v="395"/>
    <x v="16"/>
    <d v="1899-12-30T15:00:00"/>
    <d v="1899-12-30T16:00:00"/>
    <x v="4"/>
    <x v="7"/>
    <x v="1"/>
    <s v=":45 LAE :15 Swapped from 804"/>
    <x v="1"/>
    <n v="1"/>
  </r>
  <r>
    <x v="7"/>
    <x v="2"/>
    <n v="1913"/>
    <x v="25"/>
    <d v="1899-12-30T15:54:00"/>
    <d v="1899-12-30T17:35:00"/>
    <x v="4"/>
    <x v="30"/>
    <x v="13"/>
    <s v=":1:36 LAE :15 Late cleaners/Completed @1651"/>
    <x v="1"/>
    <n v="1"/>
  </r>
  <r>
    <x v="7"/>
    <x v="4"/>
    <n v="659"/>
    <x v="22"/>
    <d v="1899-12-30T16:14:00"/>
    <d v="1899-12-30T19:36:00"/>
    <x v="63"/>
    <x v="7"/>
    <x v="1"/>
    <s v="Swapped due to 852 AOS"/>
    <x v="1"/>
    <n v="1"/>
  </r>
  <r>
    <x v="7"/>
    <x v="21"/>
    <n v="261"/>
    <x v="42"/>
    <d v="1899-12-30T17:30:00"/>
    <d v="1899-12-30T18:34:00"/>
    <x v="64"/>
    <x v="39"/>
    <x v="15"/>
    <s v="Deplane for defuel"/>
    <x v="1"/>
    <n v="1"/>
  </r>
  <r>
    <x v="7"/>
    <x v="35"/>
    <n v="1815"/>
    <x v="21"/>
    <d v="1899-12-30T16:07:00"/>
    <d v="1899-12-30T21:19:00"/>
    <x v="65"/>
    <x v="7"/>
    <x v="1"/>
    <s v="Swapped from 805"/>
    <x v="1"/>
    <n v="1"/>
  </r>
  <r>
    <x v="8"/>
    <x v="23"/>
    <n v="233"/>
    <x v="50"/>
    <d v="1899-12-30T07:00:00"/>
    <d v="1899-12-30T07:07:00"/>
    <x v="66"/>
    <x v="40"/>
    <x v="7"/>
    <s v="Scooter showed @ 10 min mark"/>
    <x v="0"/>
    <n v="1"/>
  </r>
  <r>
    <x v="8"/>
    <x v="18"/>
    <n v="193"/>
    <x v="2"/>
    <d v="1899-12-30T07:14:00"/>
    <d v="1899-12-30T07:17:00"/>
    <x v="20"/>
    <x v="40"/>
    <x v="7"/>
    <s v="PAX IN LAV"/>
    <x v="0"/>
    <n v="1"/>
  </r>
  <r>
    <x v="8"/>
    <x v="12"/>
    <n v="1057"/>
    <x v="37"/>
    <d v="1899-12-30T10:00:00"/>
    <d v="1899-12-30T10:08:00"/>
    <x v="9"/>
    <x v="15"/>
    <x v="3"/>
    <s v="Late CLR- Did not pick up GC until 4 min before departure, did not call in CLR on time. "/>
    <x v="0"/>
    <n v="1"/>
  </r>
  <r>
    <x v="8"/>
    <x v="23"/>
    <n v="605"/>
    <x v="14"/>
    <d v="1899-12-30T14:40:00"/>
    <d v="1899-12-30T15:04:00"/>
    <x v="6"/>
    <x v="41"/>
    <x v="3"/>
    <s v=":10 Delayed til 14:50 in system :14 Lav truck arrived 15:01"/>
    <x v="3"/>
    <n v="1"/>
  </r>
  <r>
    <x v="8"/>
    <x v="15"/>
    <n v="407"/>
    <x v="13"/>
    <d v="1899-12-30T14:47:00"/>
    <d v="1899-12-30T15:07:00"/>
    <x v="12"/>
    <x v="19"/>
    <x v="0"/>
    <s v=":10 LAE :10 crew down 14:31//pax onboard AC 14:40//last BP scanned 14:49//JB cleared 14:59//cabin secured 15:05"/>
    <x v="3"/>
    <n v="1"/>
  </r>
  <r>
    <x v="8"/>
    <x v="4"/>
    <n v="295"/>
    <x v="40"/>
    <d v="1899-12-30T15:07:00"/>
    <d v="1899-12-30T15:12:00"/>
    <x v="40"/>
    <x v="42"/>
    <x v="13"/>
    <s v="last pax off 14:24//cleaners on 14:37-14:48 "/>
    <x v="3"/>
    <n v="1"/>
  </r>
  <r>
    <x v="8"/>
    <x v="27"/>
    <n v="395"/>
    <x v="16"/>
    <d v="1899-12-30T15:14:00"/>
    <d v="1899-12-30T15:30:00"/>
    <x v="59"/>
    <x v="43"/>
    <x v="13"/>
    <s v="Biohazard cleanup rows 13 and 14"/>
    <x v="3"/>
    <n v="1"/>
  </r>
  <r>
    <x v="8"/>
    <x v="6"/>
    <n v="285"/>
    <x v="15"/>
    <d v="1899-12-30T15:20:00"/>
    <d v="1899-12-30T15:25:00"/>
    <x v="40"/>
    <x v="1"/>
    <x v="1"/>
    <s v="Inop APU/air start"/>
    <x v="3"/>
    <n v="1"/>
  </r>
  <r>
    <x v="8"/>
    <x v="35"/>
    <n v="1907"/>
    <x v="30"/>
    <d v="1899-12-30T15:27:00"/>
    <d v="1899-12-30T15:40:00"/>
    <x v="35"/>
    <x v="15"/>
    <x v="3"/>
    <s v="Late upload 15:25-15:33//CLR called @ 15:35//CLR to CA 15:39//Dk is looking into this"/>
    <x v="3"/>
    <n v="1"/>
  </r>
  <r>
    <x v="8"/>
    <x v="20"/>
    <n v="499"/>
    <x v="18"/>
    <d v="1899-12-30T15:40:00"/>
    <d v="1899-12-30T19:17:00"/>
    <x v="67"/>
    <x v="18"/>
    <x v="5"/>
    <s v="2:50 CA fatigue call out :39 Per SOC :08 LAE"/>
    <x v="3"/>
    <n v="1"/>
  </r>
  <r>
    <x v="8"/>
    <x v="20"/>
    <n v="499"/>
    <x v="18"/>
    <d v="1899-12-30T15:40:00"/>
    <d v="1899-12-30T19:17:00"/>
    <x v="25"/>
    <x v="7"/>
    <x v="1"/>
    <s v="2:50 CA fatigue call out :39 Per SOC :08 LAE"/>
    <x v="3"/>
    <n v="1"/>
  </r>
  <r>
    <x v="8"/>
    <x v="16"/>
    <n v="1879"/>
    <x v="60"/>
    <d v="1899-12-30T15:54:00"/>
    <d v="1899-12-30T16:57:00"/>
    <x v="68"/>
    <x v="44"/>
    <x v="0"/>
    <s v="FA's connecting from 1776/PHL //arrived 16:18"/>
    <x v="3"/>
    <n v="1"/>
  </r>
  <r>
    <x v="8"/>
    <x v="19"/>
    <n v="107"/>
    <x v="24"/>
    <d v="1899-12-30T16:20:00"/>
    <d v="1899-12-30T16:41:00"/>
    <x v="12"/>
    <x v="45"/>
    <x v="3"/>
    <s v=":11 LAE :10 16:32 JB cleared//FA securing cabin and pax using lav"/>
    <x v="3"/>
    <n v="1"/>
  </r>
  <r>
    <x v="8"/>
    <x v="14"/>
    <n v="1491"/>
    <x v="53"/>
    <d v="1899-12-30T16:34:00"/>
    <d v="1899-12-30T16:45:00"/>
    <x v="9"/>
    <x v="46"/>
    <x v="11"/>
    <s v=":03 LAE :08 Per Aerodata flight balanced 16:34//CA not receiving numbers//CA did manual count 16:42"/>
    <x v="3"/>
    <n v="1"/>
  </r>
  <r>
    <x v="8"/>
    <x v="17"/>
    <n v="261"/>
    <x v="42"/>
    <d v="1899-12-30T17:30:00"/>
    <d v="1899-12-30T17:37:00"/>
    <x v="66"/>
    <x v="10"/>
    <x v="6"/>
    <s v="last 4 inbound pax waiting for WCHR's until 16:55//5 inbound WCHR's/5outbound WCHR's"/>
    <x v="3"/>
    <n v="1"/>
  </r>
  <r>
    <x v="8"/>
    <x v="32"/>
    <n v="289"/>
    <x v="15"/>
    <d v="1899-12-30T21:00:00"/>
    <d v="1899-12-30T21:16:00"/>
    <x v="35"/>
    <x v="17"/>
    <x v="3"/>
    <s v=":03 LAE :13 Locating transfer bags from RAP"/>
    <x v="3"/>
    <n v="1"/>
  </r>
  <r>
    <x v="9"/>
    <x v="1"/>
    <n v="193"/>
    <x v="2"/>
    <d v="1899-12-30T07:07:00"/>
    <d v="1899-12-30T08:39:00"/>
    <x v="69"/>
    <x v="7"/>
    <x v="1"/>
    <s v="TAIL SWAP -827 AOS WATER LEAK"/>
    <x v="0"/>
    <n v="1"/>
  </r>
  <r>
    <x v="9"/>
    <x v="30"/>
    <n v="1821"/>
    <x v="8"/>
    <d v="1899-12-30T07:27:00"/>
    <d v="1899-12-30T07:30:00"/>
    <x v="20"/>
    <x v="5"/>
    <x v="1"/>
    <s v="H7 available @ 0631, blocked in @ 0654L"/>
    <x v="0"/>
    <n v="1"/>
  </r>
  <r>
    <x v="9"/>
    <x v="31"/>
    <n v="573"/>
    <x v="43"/>
    <d v="1899-12-30T08:00:00"/>
    <d v="1899-12-30T08:33:00"/>
    <x v="21"/>
    <x v="7"/>
    <x v="1"/>
    <s v="TAIL SWAP -846 "/>
    <x v="0"/>
    <n v="1"/>
  </r>
  <r>
    <x v="9"/>
    <x v="20"/>
    <n v="1937"/>
    <x v="61"/>
    <d v="1899-12-30T08:34:00"/>
    <d v="1899-12-30T11:39:00"/>
    <x v="70"/>
    <x v="8"/>
    <x v="5"/>
    <s v="FO no show- delayed until 1145L"/>
    <x v="0"/>
    <n v="1"/>
  </r>
  <r>
    <x v="9"/>
    <x v="8"/>
    <n v="783"/>
    <x v="44"/>
    <d v="1899-12-30T09:00:00"/>
    <d v="1899-12-30T09:08:00"/>
    <x v="9"/>
    <x v="8"/>
    <x v="5"/>
    <s v="CA exceed time holding paperwork- turned in @0907L"/>
    <x v="0"/>
    <n v="1"/>
  </r>
  <r>
    <x v="9"/>
    <x v="4"/>
    <n v="1041"/>
    <x v="45"/>
    <d v="1899-12-30T09:05:00"/>
    <d v="1899-12-30T09:21:00"/>
    <x v="59"/>
    <x v="7"/>
    <x v="1"/>
    <s v="Window heat issue"/>
    <x v="0"/>
    <n v="1"/>
  </r>
  <r>
    <x v="9"/>
    <x v="1"/>
    <n v="347"/>
    <x v="3"/>
    <d v="1899-12-30T14:07:00"/>
    <d v="1899-12-30T15:02:00"/>
    <x v="6"/>
    <x v="42"/>
    <x v="13"/>
    <s v=":41 LAE :14 last pax off 14:16//cleaners on 14:22-14:33//JB backed up to the top//1 clean team had to go to HC to clean an outbound ferry flight after MX finished repairing"/>
    <x v="3"/>
    <n v="1"/>
  </r>
  <r>
    <x v="9"/>
    <x v="22"/>
    <n v="407"/>
    <x v="13"/>
    <d v="1899-12-30T14:54:00"/>
    <d v="1899-12-30T15:28:00"/>
    <x v="29"/>
    <x v="47"/>
    <x v="6"/>
    <s v=":23 LAE :11 slow boarding/boarding after departure time 14:50-15:22//bag @ bottom of JB needed to be tagged"/>
    <x v="3"/>
    <n v="1"/>
  </r>
  <r>
    <x v="9"/>
    <x v="39"/>
    <n v="943"/>
    <x v="62"/>
    <d v="1899-12-30T15:00:00"/>
    <d v="1899-12-30T15:14:00"/>
    <x v="14"/>
    <x v="15"/>
    <x v="3"/>
    <s v=":10 LAE :04 upload 14:48-15:05//CLR called 15:10//lead did not delegate tasks, was performing all tasks themself"/>
    <x v="3"/>
    <n v="1"/>
  </r>
  <r>
    <x v="9"/>
    <x v="14"/>
    <n v="429"/>
    <x v="17"/>
    <d v="1899-12-30T20:55:00"/>
    <d v="1899-12-30T21:14:00"/>
    <x v="30"/>
    <x v="0"/>
    <x v="0"/>
    <s v="stand by FA did not notify sked that they were walking around the airport//FA arrived late to gate"/>
    <x v="3"/>
    <n v="1"/>
  </r>
  <r>
    <x v="10"/>
    <x v="19"/>
    <n v="391"/>
    <x v="16"/>
    <d v="1899-12-30T06:00:00"/>
    <d v="1899-12-30T06:20:00"/>
    <x v="10"/>
    <x v="7"/>
    <x v="1"/>
    <s v="Swap from 852"/>
    <x v="1"/>
    <n v="1"/>
  </r>
  <r>
    <x v="10"/>
    <x v="12"/>
    <n v="1907"/>
    <x v="30"/>
    <d v="1899-12-30T06:27:00"/>
    <d v="1899-12-30T07:40:00"/>
    <x v="41"/>
    <x v="7"/>
    <x v="1"/>
    <s v="Swap from 804 hyd leak"/>
    <x v="1"/>
    <n v="1"/>
  </r>
  <r>
    <x v="10"/>
    <x v="6"/>
    <n v="233"/>
    <x v="50"/>
    <d v="1899-12-30T07:00:00"/>
    <d v="1899-12-30T07:03:00"/>
    <x v="20"/>
    <x v="5"/>
    <x v="1"/>
    <s v="Called gate open @0610/Rolling @0615/MX late positioned aircraft"/>
    <x v="1"/>
    <n v="1"/>
  </r>
  <r>
    <x v="10"/>
    <x v="17"/>
    <n v="1775"/>
    <x v="56"/>
    <d v="1899-12-30T07:40:00"/>
    <d v="1899-12-30T07:49:00"/>
    <x v="2"/>
    <x v="6"/>
    <x v="4"/>
    <s v="Driver on DTW/1907 - H8/Driver on @ STD/Completed @0748"/>
    <x v="1"/>
    <n v="1"/>
  </r>
  <r>
    <x v="10"/>
    <x v="31"/>
    <n v="193"/>
    <x v="2"/>
    <d v="1899-12-30T07:47:00"/>
    <d v="1899-12-30T07:59:00"/>
    <x v="19"/>
    <x v="1"/>
    <x v="1"/>
    <s v="MX on board for hydraulic issue"/>
    <x v="1"/>
    <n v="1"/>
  </r>
  <r>
    <x v="10"/>
    <x v="26"/>
    <n v="1821"/>
    <x v="8"/>
    <d v="1899-12-30T08:40:00"/>
    <d v="1899-12-30T08:57:00"/>
    <x v="39"/>
    <x v="6"/>
    <x v="4"/>
    <s v="Driver grabbing carts from warehouse cause late catering "/>
    <x v="1"/>
    <n v="1"/>
  </r>
  <r>
    <x v="10"/>
    <x v="8"/>
    <n v="471"/>
    <x v="28"/>
    <d v="1899-12-30T09:34:00"/>
    <d v="1899-12-30T09:52:00"/>
    <x v="8"/>
    <x v="5"/>
    <x v="1"/>
    <s v="Called gate open @0820/Called rolling @0911/MX late aircraft positioned "/>
    <x v="1"/>
    <n v="1"/>
  </r>
  <r>
    <x v="10"/>
    <x v="32"/>
    <n v="303"/>
    <x v="9"/>
    <d v="1899-12-30T09:40:00"/>
    <d v="1899-12-30T09:46:00"/>
    <x v="57"/>
    <x v="5"/>
    <x v="1"/>
    <s v="Fuel imbalance @ 0843/Rolling @0905/MX late positioned aircraft"/>
    <x v="1"/>
    <n v="1"/>
  </r>
  <r>
    <x v="10"/>
    <x v="28"/>
    <n v="1917"/>
    <x v="4"/>
    <d v="1899-12-30T10:31:00"/>
    <d v="1899-12-30T11:08:00"/>
    <x v="54"/>
    <x v="28"/>
    <x v="2"/>
    <s v="ATC delay"/>
    <x v="1"/>
    <n v="1"/>
  </r>
  <r>
    <x v="10"/>
    <x v="3"/>
    <n v="215"/>
    <x v="57"/>
    <d v="1899-12-30T14:14:00"/>
    <d v="1899-12-30T14:25:00"/>
    <x v="29"/>
    <x v="31"/>
    <x v="6"/>
    <s v="L1 door handle not flush//CA did not respond to A2G before leaving gate and had to R2G"/>
    <x v="3"/>
    <n v="1"/>
  </r>
  <r>
    <x v="10"/>
    <x v="17"/>
    <n v="1273"/>
    <x v="20"/>
    <d v="1899-12-30T14:54:00"/>
    <d v="1899-12-30T15:02:00"/>
    <x v="9"/>
    <x v="8"/>
    <x v="5"/>
    <s v="CA held boarding for MX//MX was not hold boarding"/>
    <x v="3"/>
    <n v="1"/>
  </r>
  <r>
    <x v="10"/>
    <x v="25"/>
    <n v="425"/>
    <x v="17"/>
    <d v="1899-12-30T15:27:00"/>
    <d v="1899-12-30T15:35:00"/>
    <x v="9"/>
    <x v="1"/>
    <x v="1"/>
    <s v="MX held boarding "/>
    <x v="3"/>
    <n v="1"/>
  </r>
  <r>
    <x v="10"/>
    <x v="10"/>
    <n v="1913"/>
    <x v="25"/>
    <d v="1899-12-30T16:07:00"/>
    <d v="1899-12-30T16:08:00"/>
    <x v="3"/>
    <x v="48"/>
    <x v="2"/>
    <s v="manual boarding due to scanner down//started ticket with MAC//unplugged scanner and it started working again"/>
    <x v="3"/>
    <n v="1"/>
  </r>
  <r>
    <x v="10"/>
    <x v="32"/>
    <n v="607"/>
    <x v="14"/>
    <d v="1899-12-30T16:14:00"/>
    <d v="1899-12-30T16:23:00"/>
    <x v="2"/>
    <x v="31"/>
    <x v="6"/>
    <s v="Last pax off 15:45//late boarding, started @ 15:52 w/ 2 CSA's"/>
    <x v="3"/>
    <n v="1"/>
  </r>
  <r>
    <x v="10"/>
    <x v="38"/>
    <n v="1815"/>
    <x v="21"/>
    <d v="1899-12-30T16:20:00"/>
    <d v="1899-12-30T16:22:00"/>
    <x v="49"/>
    <x v="11"/>
    <x v="5"/>
    <s v="CA/FO connecting from 304/BZN//Completing checks @ STD"/>
    <x v="3"/>
    <n v="1"/>
  </r>
  <r>
    <x v="10"/>
    <x v="34"/>
    <n v="503"/>
    <x v="7"/>
    <d v="1899-12-30T17:07:00"/>
    <d v="1899-12-30T17:31:00"/>
    <x v="59"/>
    <x v="7"/>
    <x v="1"/>
    <s v=":08 LAE :16 856 AOS due to transponder issues"/>
    <x v="3"/>
    <n v="1"/>
  </r>
  <r>
    <x v="10"/>
    <x v="38"/>
    <n v="397"/>
    <x v="16"/>
    <d v="1899-12-30T20:45:00"/>
    <d v="1899-12-30T20:54:00"/>
    <x v="2"/>
    <x v="49"/>
    <x v="9"/>
    <s v="Tail swap done earlier today, no email was sent, nothing in the chat "/>
    <x v="3"/>
    <n v="1"/>
  </r>
  <r>
    <x v="10"/>
    <x v="30"/>
    <n v="289"/>
    <x v="15"/>
    <d v="1899-12-30T21:00:00"/>
    <d v="1899-12-30T21:42:00"/>
    <x v="71"/>
    <x v="18"/>
    <x v="5"/>
    <s v=":30 FO recrew //delayed til 21:30 :12 MX onboard until 20:41"/>
    <x v="3"/>
    <n v="1"/>
  </r>
  <r>
    <x v="10"/>
    <x v="3"/>
    <n v="1043"/>
    <x v="45"/>
    <d v="1899-12-30T21:05:00"/>
    <d v="1899-12-30T21:06:00"/>
    <x v="3"/>
    <x v="12"/>
    <x v="7"/>
    <s v="PBM issue at 10 min//looking for bag and pax arrived//loaded pax 3 min to departure"/>
    <x v="3"/>
    <n v="1"/>
  </r>
  <r>
    <x v="10"/>
    <x v="20"/>
    <n v="777"/>
    <x v="24"/>
    <d v="1899-12-30T21:25:00"/>
    <d v="1899-12-30T21:37:00"/>
    <x v="19"/>
    <x v="5"/>
    <x v="1"/>
    <s v="Gate available 20:33//AC blocked @ 20:57 //1 super tug. Had taxi team bring AC"/>
    <x v="3"/>
    <n v="1"/>
  </r>
  <r>
    <x v="11"/>
    <x v="36"/>
    <n v="917"/>
    <x v="63"/>
    <d v="1899-12-30T07:14:00"/>
    <d v="1899-12-30T07:27:00"/>
    <x v="35"/>
    <x v="1"/>
    <x v="1"/>
    <s v="MX on board for FWD LAV/MEL logbook"/>
    <x v="1"/>
    <n v="1"/>
  </r>
  <r>
    <x v="11"/>
    <x v="34"/>
    <n v="101"/>
    <x v="24"/>
    <d v="1899-12-30T07:54:00"/>
    <d v="1899-12-30T08:42:00"/>
    <x v="46"/>
    <x v="23"/>
    <x v="10"/>
    <s v="Gate return for PAX medical"/>
    <x v="1"/>
    <n v="1"/>
  </r>
  <r>
    <x v="11"/>
    <x v="15"/>
    <n v="289"/>
    <x v="15"/>
    <d v="1899-12-30T15:34:00"/>
    <d v="1899-12-30T15:39:00"/>
    <x v="40"/>
    <x v="48"/>
    <x v="2"/>
    <s v="Boarding scanner issues//manual boarding//MAC IT called "/>
    <x v="3"/>
    <n v="1"/>
  </r>
  <r>
    <x v="11"/>
    <x v="26"/>
    <n v="1491"/>
    <x v="53"/>
    <d v="1899-12-30T16:40:00"/>
    <d v="1899-12-30T16:41:00"/>
    <x v="3"/>
    <x v="12"/>
    <x v="7"/>
    <s v="Connecting pax onboard//located 2nd bag 2 min to departure//transfer bags not loaded correctly on inbound, they were not the first bags off"/>
    <x v="3"/>
    <n v="1"/>
  </r>
  <r>
    <x v="12"/>
    <x v="20"/>
    <n v="427"/>
    <x v="17"/>
    <d v="1899-12-30T14:45:00"/>
    <d v="1899-12-30T14:48:00"/>
    <x v="20"/>
    <x v="50"/>
    <x v="15"/>
    <s v="CA req new numbers- planned weight less than actual"/>
    <x v="0"/>
    <n v="1"/>
  </r>
  <r>
    <x v="12"/>
    <x v="7"/>
    <n v="657"/>
    <x v="22"/>
    <d v="1899-12-30T15:45:00"/>
    <d v="1899-12-30T17:00:00"/>
    <x v="72"/>
    <x v="28"/>
    <x v="2"/>
    <s v="ATC DEN"/>
    <x v="0"/>
    <n v="1"/>
  </r>
  <r>
    <x v="13"/>
    <x v="7"/>
    <n v="233"/>
    <x v="50"/>
    <d v="1899-12-30T07:07:00"/>
    <d v="1899-12-30T07:08:00"/>
    <x v="3"/>
    <x v="12"/>
    <x v="7"/>
    <s v="PAX showed at 10 min mark and did not want to pay carry on fee"/>
    <x v="1"/>
    <n v="1"/>
  </r>
  <r>
    <x v="13"/>
    <x v="31"/>
    <n v="341"/>
    <x v="3"/>
    <d v="1899-12-30T06:34:00"/>
    <d v="1899-12-30T08:27:00"/>
    <x v="73"/>
    <x v="18"/>
    <x v="5"/>
    <s v="CA replacement "/>
    <x v="1"/>
    <n v="1"/>
  </r>
  <r>
    <x v="13"/>
    <x v="36"/>
    <n v="395"/>
    <x v="16"/>
    <d v="1899-12-30T14:27:00"/>
    <d v="1899-12-30T15:01:00"/>
    <x v="15"/>
    <x v="1"/>
    <x v="1"/>
    <s v="MX held boarding for center water pump/MEL water"/>
    <x v="1"/>
    <n v="1"/>
  </r>
  <r>
    <x v="13"/>
    <x v="9"/>
    <n v="425"/>
    <x v="17"/>
    <d v="1899-12-30T14:47:00"/>
    <d v="1899-12-30T14:50:00"/>
    <x v="20"/>
    <x v="51"/>
    <x v="9"/>
    <s v="Not informed DH no longer flying"/>
    <x v="1"/>
    <n v="1"/>
  </r>
  <r>
    <x v="13"/>
    <x v="25"/>
    <n v="943"/>
    <x v="62"/>
    <d v="1899-12-30T15:00:00"/>
    <d v="1899-12-30T15:31:00"/>
    <x v="74"/>
    <x v="12"/>
    <x v="7"/>
    <s v="POS removed due to med link not clearing to fly"/>
    <x v="1"/>
    <n v="1"/>
  </r>
  <r>
    <x v="13"/>
    <x v="24"/>
    <n v="107"/>
    <x v="24"/>
    <d v="1899-12-30T15:14:00"/>
    <d v="1899-12-30T15:54:00"/>
    <x v="59"/>
    <x v="10"/>
    <x v="6"/>
    <s v=":24 LAE :16 Boarding ADA POS cause late boarding"/>
    <x v="1"/>
    <n v="1"/>
  </r>
  <r>
    <x v="14"/>
    <x v="6"/>
    <n v="391"/>
    <x v="16"/>
    <d v="1899-12-30T06:00:00"/>
    <d v="1899-12-30T13:51:00"/>
    <x v="75"/>
    <x v="7"/>
    <x v="1"/>
    <s v="830 AOS-New STD 1400"/>
    <x v="0"/>
    <n v="1"/>
  </r>
  <r>
    <x v="14"/>
    <x v="36"/>
    <n v="281"/>
    <x v="15"/>
    <d v="1899-12-30T06:07:00"/>
    <d v="1899-12-30T06:10:00"/>
    <x v="20"/>
    <x v="6"/>
    <x v="4"/>
    <s v="Late catering, original truck would not lift, had to switch catering onto a different truck. "/>
    <x v="0"/>
    <n v="1"/>
  </r>
  <r>
    <x v="14"/>
    <x v="7"/>
    <n v="501"/>
    <x v="7"/>
    <d v="1899-12-30T06:20:00"/>
    <d v="1899-12-30T06:25:00"/>
    <x v="40"/>
    <x v="52"/>
    <x v="8"/>
    <s v="MX Inspecting lightning strike"/>
    <x v="0"/>
    <n v="1"/>
  </r>
  <r>
    <x v="14"/>
    <x v="24"/>
    <n v="1907"/>
    <x v="30"/>
    <d v="1899-12-30T06:27:00"/>
    <d v="1899-12-30T06:28:00"/>
    <x v="3"/>
    <x v="40"/>
    <x v="7"/>
    <s v="PAX switched SEATS ON BOARD @ STD"/>
    <x v="0"/>
    <n v="1"/>
  </r>
  <r>
    <x v="14"/>
    <x v="10"/>
    <n v="667"/>
    <x v="12"/>
    <d v="1899-12-30T07:40:00"/>
    <d v="1899-12-30T07:45:00"/>
    <x v="40"/>
    <x v="2"/>
    <x v="2"/>
    <s v="METERING 17/35"/>
    <x v="0"/>
    <n v="1"/>
  </r>
  <r>
    <x v="14"/>
    <x v="32"/>
    <n v="653"/>
    <x v="22"/>
    <d v="1899-12-30T08:14:00"/>
    <d v="1899-12-30T08:40:00"/>
    <x v="62"/>
    <x v="2"/>
    <x v="2"/>
    <s v="METERING 17/35"/>
    <x v="0"/>
    <n v="1"/>
  </r>
  <r>
    <x v="14"/>
    <x v="8"/>
    <n v="909"/>
    <x v="6"/>
    <d v="1899-12-30T08:27:00"/>
    <d v="1899-12-30T08:38:00"/>
    <x v="29"/>
    <x v="2"/>
    <x v="2"/>
    <s v="METERING 17/35"/>
    <x v="0"/>
    <n v="1"/>
  </r>
  <r>
    <x v="14"/>
    <x v="39"/>
    <n v="1203"/>
    <x v="55"/>
    <d v="1899-12-30T08:40:00"/>
    <d v="1899-12-30T08:51:00"/>
    <x v="29"/>
    <x v="1"/>
    <x v="1"/>
    <s v="Verifying / correcting MEL"/>
    <x v="0"/>
    <n v="1"/>
  </r>
  <r>
    <x v="14"/>
    <x v="37"/>
    <n v="919"/>
    <x v="63"/>
    <d v="1899-12-30T13:54:00"/>
    <d v="1899-12-30T15:03:00"/>
    <x v="52"/>
    <x v="1"/>
    <x v="1"/>
    <s v=":13 :56 LAE MX on board for engine panel"/>
    <x v="1"/>
    <n v="1"/>
  </r>
  <r>
    <x v="14"/>
    <x v="32"/>
    <n v="633"/>
    <x v="41"/>
    <d v="1899-12-30T14:07:00"/>
    <d v="1899-12-30T14:26:00"/>
    <x v="29"/>
    <x v="1"/>
    <x v="1"/>
    <s v=":8 LAE :11 MX on board @1420 to MEL exit row plate/Off @1426"/>
    <x v="1"/>
    <n v="1"/>
  </r>
  <r>
    <x v="14"/>
    <x v="15"/>
    <n v="681"/>
    <x v="46"/>
    <d v="1899-12-30T14:40:00"/>
    <d v="1899-12-30T14:44:00"/>
    <x v="14"/>
    <x v="50"/>
    <x v="15"/>
    <s v="9 no shows/CA contacted dispatch for weight and balance for missing PAX"/>
    <x v="1"/>
    <n v="1"/>
  </r>
  <r>
    <x v="14"/>
    <x v="14"/>
    <n v="425"/>
    <x v="17"/>
    <d v="1899-12-30T14:54:00"/>
    <d v="1899-12-30T15:06:00"/>
    <x v="19"/>
    <x v="12"/>
    <x v="7"/>
    <s v="BDL/1228 PAX medical upon cause slow boarding"/>
    <x v="1"/>
    <n v="1"/>
  </r>
  <r>
    <x v="14"/>
    <x v="26"/>
    <n v="395"/>
    <x v="16"/>
    <d v="1899-12-30T15:00:00"/>
    <d v="1899-12-30T15:09:00"/>
    <x v="2"/>
    <x v="19"/>
    <x v="0"/>
    <s v="FA taking adtl time for safety checks/1st PAX on board @1442"/>
    <x v="1"/>
    <n v="1"/>
  </r>
  <r>
    <x v="14"/>
    <x v="35"/>
    <n v="1273"/>
    <x v="20"/>
    <d v="1899-12-30T15:07:00"/>
    <d v="1899-12-30T15:11:00"/>
    <x v="14"/>
    <x v="21"/>
    <x v="9"/>
    <s v="Connecting pax from IAD/688"/>
    <x v="1"/>
    <n v="1"/>
  </r>
  <r>
    <x v="14"/>
    <x v="21"/>
    <n v="285"/>
    <x v="15"/>
    <d v="1899-12-30T15:27:00"/>
    <d v="1899-12-30T15:49:00"/>
    <x v="6"/>
    <x v="23"/>
    <x v="10"/>
    <s v=":8 LAE :14 Biohazard on JB/Medlink did not clear PAX to fly"/>
    <x v="1"/>
    <n v="1"/>
  </r>
  <r>
    <x v="14"/>
    <x v="22"/>
    <n v="1037"/>
    <x v="47"/>
    <d v="1899-12-30T15:40:00"/>
    <d v="1899-12-30T16:21:00"/>
    <x v="30"/>
    <x v="1"/>
    <x v="1"/>
    <s v=":22 LAE :19 CA requested MX for LAV/MX called off @1600"/>
    <x v="1"/>
    <n v="1"/>
  </r>
  <r>
    <x v="14"/>
    <x v="2"/>
    <n v="1913"/>
    <x v="25"/>
    <d v="1899-12-30T15:54:00"/>
    <d v="1899-12-30T16:37:00"/>
    <x v="76"/>
    <x v="7"/>
    <x v="1"/>
    <s v=":15 LAE :28 Aircraft rotation/Swapped from 813"/>
    <x v="1"/>
    <n v="1"/>
  </r>
  <r>
    <x v="14"/>
    <x v="32"/>
    <n v="1701"/>
    <x v="19"/>
    <d v="1899-12-30T15:34:00"/>
    <d v="1899-12-30T20:24:00"/>
    <x v="77"/>
    <x v="18"/>
    <x v="5"/>
    <s v="NO CA COVERAGE "/>
    <x v="1"/>
    <n v="1"/>
  </r>
  <r>
    <x v="14"/>
    <x v="36"/>
    <n v="429"/>
    <x v="17"/>
    <d v="1899-12-30T20:55:00"/>
    <d v="1899-12-30T21:11:00"/>
    <x v="40"/>
    <x v="19"/>
    <x v="0"/>
    <s v=":11 LAE :5 FA securing cabin/SLOW CABIN MANAGEMENT "/>
    <x v="1"/>
    <n v="1"/>
  </r>
  <r>
    <x v="14"/>
    <x v="2"/>
    <n v="397"/>
    <x v="16"/>
    <d v="1899-12-30T20:45:00"/>
    <d v="1899-12-30T20:58:00"/>
    <x v="66"/>
    <x v="9"/>
    <x v="3"/>
    <s v=":6 LAE :7 Missing bags/Located bags on H2 cause late upload"/>
    <x v="1"/>
    <n v="1"/>
  </r>
  <r>
    <x v="15"/>
    <x v="4"/>
    <n v="501"/>
    <x v="7"/>
    <d v="1899-12-30T06:34:00"/>
    <d v="1899-12-30T06:57:00"/>
    <x v="12"/>
    <x v="40"/>
    <x v="7"/>
    <s v="Multiple missing PAX showed ten min mark/ JB issues"/>
    <x v="0"/>
    <n v="1"/>
  </r>
  <r>
    <x v="15"/>
    <x v="4"/>
    <n v="501"/>
    <x v="7"/>
    <d v="1899-12-30T06:34:00"/>
    <d v="1899-12-30T06:57:00"/>
    <x v="35"/>
    <x v="48"/>
    <x v="2"/>
    <s v="Multiple missing PAX showed ten min mark/ JB issues"/>
    <x v="0"/>
    <n v="1"/>
  </r>
  <r>
    <x v="15"/>
    <x v="36"/>
    <n v="101"/>
    <x v="24"/>
    <d v="1899-12-30T06:47:00"/>
    <d v="1899-12-30T06:48:00"/>
    <x v="3"/>
    <x v="8"/>
    <x v="5"/>
    <s v="CA exceeded time w/ paperwork, handed back at 0644"/>
    <x v="0"/>
    <n v="1"/>
  </r>
  <r>
    <x v="15"/>
    <x v="6"/>
    <n v="558"/>
    <x v="33"/>
    <d v="1899-12-30T08:07:00"/>
    <d v="1899-12-30T08:20:00"/>
    <x v="35"/>
    <x v="2"/>
    <x v="2"/>
    <s v="ATC restricting "/>
    <x v="0"/>
    <n v="1"/>
  </r>
  <r>
    <x v="15"/>
    <x v="24"/>
    <n v="367"/>
    <x v="34"/>
    <d v="1899-12-30T08:14:00"/>
    <d v="1899-12-30T08:19:00"/>
    <x v="40"/>
    <x v="2"/>
    <x v="2"/>
    <s v="ATC restricting "/>
    <x v="0"/>
    <n v="1"/>
  </r>
  <r>
    <x v="15"/>
    <x v="17"/>
    <n v="1947"/>
    <x v="36"/>
    <d v="1899-12-30T09:07:00"/>
    <d v="1899-12-30T09:46:00"/>
    <x v="25"/>
    <x v="12"/>
    <x v="7"/>
    <s v="Pax Medical RTG- Offloaded PAX "/>
    <x v="0"/>
    <n v="1"/>
  </r>
  <r>
    <x v="15"/>
    <x v="38"/>
    <n v="1491"/>
    <x v="53"/>
    <d v="1899-12-30T14:35:00"/>
    <d v="1899-12-30T14:40:00"/>
    <x v="40"/>
    <x v="6"/>
    <x v="4"/>
    <s v="Late catering clearing INTL trash//catering returned to remove food that was missed"/>
    <x v="3"/>
    <n v="1"/>
  </r>
  <r>
    <x v="15"/>
    <x v="25"/>
    <n v="395"/>
    <x v="16"/>
    <d v="1899-12-30T15:00:00"/>
    <d v="1899-12-30T15:16:00"/>
    <x v="66"/>
    <x v="19"/>
    <x v="0"/>
    <s v=":09 LAE :07 crew down @ 14:40//1st pax on AC 14:52"/>
    <x v="3"/>
    <n v="1"/>
  </r>
  <r>
    <x v="15"/>
    <x v="29"/>
    <n v="425"/>
    <x v="17"/>
    <d v="1899-12-30T15:07:00"/>
    <d v="1899-12-30T15:43:00"/>
    <x v="4"/>
    <x v="31"/>
    <x v="6"/>
    <s v=":21 LAE :15 Last pax off 15:00//no secondary, started boarding @ 15:14"/>
    <x v="3"/>
    <n v="1"/>
  </r>
  <r>
    <x v="15"/>
    <x v="35"/>
    <n v="107"/>
    <x v="24"/>
    <d v="1899-12-30T15:14:00"/>
    <d v="1899-12-30T16:08:00"/>
    <x v="7"/>
    <x v="1"/>
    <x v="1"/>
    <s v=":31 LAE :23 MX onboard due to lavs not flushing 15:52-16:06"/>
    <x v="3"/>
    <n v="1"/>
  </r>
  <r>
    <x v="15"/>
    <x v="27"/>
    <n v="285"/>
    <x v="15"/>
    <d v="1899-12-30T15:20:00"/>
    <d v="1899-12-30T16:05:00"/>
    <x v="8"/>
    <x v="6"/>
    <x v="4"/>
    <s v=":27 LAE/search and clean :18 Ferry flight blocked @ 14:47//INTL trash cleared 15:25"/>
    <x v="3"/>
    <n v="1"/>
  </r>
  <r>
    <x v="15"/>
    <x v="37"/>
    <n v="1907"/>
    <x v="30"/>
    <d v="1899-12-30T15:27:00"/>
    <d v="1899-12-30T15:30:00"/>
    <x v="20"/>
    <x v="31"/>
    <x v="6"/>
    <s v="last pax boarded 5 min to departure with gate checks"/>
    <x v="3"/>
    <n v="1"/>
  </r>
  <r>
    <x v="15"/>
    <x v="10"/>
    <n v="499"/>
    <x v="18"/>
    <d v="1899-12-30T15:34:00"/>
    <d v="1899-12-30T17:00:00"/>
    <x v="24"/>
    <x v="43"/>
    <x v="13"/>
    <s v="1:04 LAE :22 Biohazard clean up"/>
    <x v="3"/>
    <n v="1"/>
  </r>
  <r>
    <x v="15"/>
    <x v="1"/>
    <n v="1879"/>
    <x v="60"/>
    <d v="1899-12-30T15:40:00"/>
    <d v="1899-12-30T16:40:00"/>
    <x v="38"/>
    <x v="53"/>
    <x v="5"/>
    <s v="Late crew from prev flights "/>
    <x v="3"/>
    <n v="1"/>
  </r>
  <r>
    <x v="15"/>
    <x v="40"/>
    <n v="605"/>
    <x v="14"/>
    <d v="1899-12-30T15:54:00"/>
    <d v="1899-12-30T18:01:00"/>
    <x v="78"/>
    <x v="54"/>
    <x v="13"/>
    <s v="1:10 LAE :57 17:02-17:22  1 cleaner onboard//cleaners thought AC was terming//gate changed @ 13:25 but no tail swap "/>
    <x v="3"/>
    <n v="1"/>
  </r>
  <r>
    <x v="15"/>
    <x v="28"/>
    <n v="659"/>
    <x v="22"/>
    <d v="1899-12-30T16:00:00"/>
    <d v="1899-12-30T17:07:00"/>
    <x v="54"/>
    <x v="1"/>
    <x v="1"/>
    <s v=":30 LAE :37 MX held boarding until 16:39//back @ 17:02 for mask in emerg exit"/>
    <x v="3"/>
    <n v="1"/>
  </r>
  <r>
    <x v="15"/>
    <x v="24"/>
    <n v="261"/>
    <x v="42"/>
    <d v="1899-12-30T17:30:00"/>
    <d v="1899-12-30T17:39:00"/>
    <x v="2"/>
    <x v="11"/>
    <x v="5"/>
    <s v="Crew arrived @ 17:11 from ORD inbound"/>
    <x v="3"/>
    <n v="1"/>
  </r>
  <r>
    <x v="15"/>
    <x v="41"/>
    <n v="397"/>
    <x v="16"/>
    <d v="1899-12-30T20:45:00"/>
    <d v="1899-12-30T21:12:00"/>
    <x v="79"/>
    <x v="43"/>
    <x v="13"/>
    <s v="bio in front galley/late boarding as result"/>
    <x v="0"/>
    <n v="1"/>
  </r>
  <r>
    <x v="16"/>
    <x v="19"/>
    <n v="233"/>
    <x v="50"/>
    <d v="1899-12-30T07:00:00"/>
    <d v="1899-12-30T07:02:00"/>
    <x v="49"/>
    <x v="55"/>
    <x v="16"/>
    <s v="Fuelers had to come back to give CA fuel slip"/>
    <x v="0"/>
    <n v="1"/>
  </r>
  <r>
    <x v="16"/>
    <x v="36"/>
    <n v="573"/>
    <x v="43"/>
    <d v="1899-12-30T08:00:00"/>
    <d v="1899-12-30T08:13:00"/>
    <x v="35"/>
    <x v="24"/>
    <x v="11"/>
    <s v="Biometric scanner scanning too slow"/>
    <x v="0"/>
    <n v="1"/>
  </r>
  <r>
    <x v="16"/>
    <x v="25"/>
    <n v="471"/>
    <x v="28"/>
    <d v="1899-12-30T08:14:00"/>
    <d v="1899-12-30T08:17:00"/>
    <x v="20"/>
    <x v="6"/>
    <x v="4"/>
    <s v="Catering did not supply enough ice/coffee, called for more @ 0758, arrived @ STD"/>
    <x v="0"/>
    <n v="1"/>
  </r>
  <r>
    <x v="16"/>
    <x v="28"/>
    <n v="101"/>
    <x v="24"/>
    <d v="1899-12-30T08:07:00"/>
    <d v="1899-12-30T08:43:00"/>
    <x v="12"/>
    <x v="6"/>
    <x v="4"/>
    <s v=":10 Catering late off aircraft over at hangar late positioned to the gate/ :26 MX on board 0803-0835"/>
    <x v="0"/>
    <n v="1"/>
  </r>
  <r>
    <x v="16"/>
    <x v="28"/>
    <n v="101"/>
    <x v="24"/>
    <d v="1899-12-30T08:07:00"/>
    <d v="1899-12-30T08:43:00"/>
    <x v="62"/>
    <x v="1"/>
    <x v="1"/>
    <s v=":10 Catering late off aircraft over at hangar late positioned to the gate/ :26 MX on board 0803-0835"/>
    <x v="0"/>
    <n v="1"/>
  </r>
  <r>
    <x v="16"/>
    <x v="1"/>
    <n v="285"/>
    <x v="15"/>
    <d v="1899-12-30T14:40:00"/>
    <d v="1899-12-30T14:51:00"/>
    <x v="29"/>
    <x v="15"/>
    <x v="3"/>
    <s v="Missing 6 bags @ STD/Late CLR//located 2 bags "/>
    <x v="3"/>
    <n v="1"/>
  </r>
  <r>
    <x v="16"/>
    <x v="41"/>
    <n v="605"/>
    <x v="14"/>
    <d v="1899-12-30T14:47:00"/>
    <d v="1899-12-30T14:57:00"/>
    <x v="12"/>
    <x v="31"/>
    <x v="6"/>
    <s v="CSA boarded pax but did not print gate check tags//CSA unchecked party of 4 to print bag tags and was unsure how to recheck in pax/manager assisted/caused late CLR "/>
    <x v="3"/>
    <n v="1"/>
  </r>
  <r>
    <x v="17"/>
    <x v="34"/>
    <n v="1775"/>
    <x v="56"/>
    <d v="1899-12-30T07:47:00"/>
    <d v="1899-12-30T08:09:00"/>
    <x v="24"/>
    <x v="1"/>
    <x v="1"/>
    <s v="Hold boarding for computer issue/Resume boarding @0737"/>
    <x v="1"/>
    <n v="1"/>
  </r>
  <r>
    <x v="17"/>
    <x v="36"/>
    <n v="1227"/>
    <x v="1"/>
    <d v="1899-12-30T08:00:00"/>
    <d v="1899-12-30T08:02:00"/>
    <x v="49"/>
    <x v="1"/>
    <x v="1"/>
    <s v="Water sensor pressure issue/Water serviced @0748/Again @0753"/>
    <x v="1"/>
    <n v="1"/>
  </r>
  <r>
    <x v="17"/>
    <x v="22"/>
    <n v="1123"/>
    <x v="5"/>
    <d v="1899-12-30T08:20:00"/>
    <d v="1899-12-30T09:01:00"/>
    <x v="80"/>
    <x v="7"/>
    <x v="1"/>
    <s v="840 AOS"/>
    <x v="1"/>
    <n v="1"/>
  </r>
  <r>
    <x v="17"/>
    <x v="17"/>
    <n v="1273"/>
    <x v="20"/>
    <d v="1899-12-30T14:47:00"/>
    <d v="1899-12-30T14:48:00"/>
    <x v="3"/>
    <x v="15"/>
    <x v="3"/>
    <s v="Late connecting bag caused late CLR "/>
    <x v="3"/>
    <n v="1"/>
  </r>
  <r>
    <x v="17"/>
    <x v="22"/>
    <n v="681"/>
    <x v="46"/>
    <d v="1899-12-30T15:00:00"/>
    <d v="1899-12-30T15:24:00"/>
    <x v="19"/>
    <x v="15"/>
    <x v="3"/>
    <s v=":12 LAE :12 Upload 14:57-15:18/CLR called @ 15:20//CLR to CA @ 15:22"/>
    <x v="3"/>
    <n v="1"/>
  </r>
  <r>
    <x v="17"/>
    <x v="31"/>
    <n v="395"/>
    <x v="16"/>
    <d v="1899-12-30T15:14:00"/>
    <d v="1899-12-30T15:24:00"/>
    <x v="12"/>
    <x v="6"/>
    <x v="4"/>
    <s v="Late catering"/>
    <x v="3"/>
    <n v="1"/>
  </r>
  <r>
    <x v="17"/>
    <x v="19"/>
    <n v="607"/>
    <x v="14"/>
    <d v="1899-12-30T15:47:00"/>
    <d v="1899-12-30T15:48:00"/>
    <x v="3"/>
    <x v="31"/>
    <x v="6"/>
    <s v="oversized bag tagged @ 7 min to departure"/>
    <x v="3"/>
    <n v="1"/>
  </r>
  <r>
    <x v="17"/>
    <x v="35"/>
    <n v="1913"/>
    <x v="25"/>
    <d v="1899-12-30T16:00:00"/>
    <d v="1899-12-30T16:04:00"/>
    <x v="14"/>
    <x v="15"/>
    <x v="3"/>
    <s v="Lead was doing crew ride//late upload/late CLR "/>
    <x v="3"/>
    <n v="1"/>
  </r>
  <r>
    <x v="17"/>
    <x v="14"/>
    <n v="107"/>
    <x v="24"/>
    <d v="1899-12-30T16:14:00"/>
    <d v="1899-12-30T16:30:00"/>
    <x v="12"/>
    <x v="56"/>
    <x v="6"/>
    <s v=":06 LAE :10 CSA that was not assigned to gate tried to remove an infant//the whole party was unchecked but some pax already boarded"/>
    <x v="3"/>
    <n v="1"/>
  </r>
  <r>
    <x v="17"/>
    <x v="20"/>
    <n v="1815"/>
    <x v="21"/>
    <d v="1899-12-30T16:20:00"/>
    <d v="1899-12-30T16:47:00"/>
    <x v="8"/>
    <x v="48"/>
    <x v="2"/>
    <s v=":09 LAE :18 GPU would not retract//MAC MX fixed issue"/>
    <x v="3"/>
    <n v="1"/>
  </r>
  <r>
    <x v="17"/>
    <x v="7"/>
    <n v="219"/>
    <x v="27"/>
    <d v="1899-12-30T15:34:00"/>
    <d v="1899-12-30T15:44:00"/>
    <x v="12"/>
    <x v="57"/>
    <x v="8"/>
    <s v="MX inspecting bird strike"/>
    <x v="3"/>
    <n v="1"/>
  </r>
  <r>
    <x v="18"/>
    <x v="28"/>
    <n v="567"/>
    <x v="0"/>
    <d v="1899-12-30T06:54:00"/>
    <d v="1899-12-30T07:14:00"/>
    <x v="6"/>
    <x v="31"/>
    <x v="6"/>
    <s v=":06 Late 4th FA. :14 Verifying PLR numbers"/>
    <x v="2"/>
    <n v="1"/>
  </r>
  <r>
    <x v="18"/>
    <x v="28"/>
    <n v="567"/>
    <x v="0"/>
    <d v="1899-12-30T06:54:00"/>
    <d v="1899-12-30T07:14:00"/>
    <x v="57"/>
    <x v="58"/>
    <x v="0"/>
    <s v=":06 Late 4th FA. :14 Verifying PLR numbers"/>
    <x v="2"/>
    <n v="1"/>
  </r>
  <r>
    <x v="18"/>
    <x v="27"/>
    <n v="251"/>
    <x v="51"/>
    <d v="1899-12-30T07:07:00"/>
    <d v="1899-12-30T07:08:00"/>
    <x v="3"/>
    <x v="8"/>
    <x v="5"/>
    <s v="L1 door closed @ 0705. Late brake release"/>
    <x v="2"/>
    <n v="1"/>
  </r>
  <r>
    <x v="18"/>
    <x v="24"/>
    <n v="917"/>
    <x v="63"/>
    <d v="1899-12-30T07:14:00"/>
    <d v="1899-12-30T08:28:00"/>
    <x v="16"/>
    <x v="1"/>
    <x v="1"/>
    <s v="Gate return for CA/FO recall light"/>
    <x v="2"/>
    <n v="1"/>
  </r>
  <r>
    <x v="18"/>
    <x v="33"/>
    <n v="341"/>
    <x v="3"/>
    <d v="1899-12-30T07:40:00"/>
    <d v="1899-12-30T08:05:00"/>
    <x v="55"/>
    <x v="12"/>
    <x v="7"/>
    <s v="Gate return for unruly pax"/>
    <x v="2"/>
    <n v="1"/>
  </r>
  <r>
    <x v="18"/>
    <x v="22"/>
    <n v="1947"/>
    <x v="36"/>
    <d v="1899-12-30T08:54:00"/>
    <d v="1899-12-30T08:58:00"/>
    <x v="14"/>
    <x v="19"/>
    <x v="0"/>
    <s v="MX called for lav smoke detector. MX advised to be FA user error"/>
    <x v="2"/>
    <n v="1"/>
  </r>
  <r>
    <x v="18"/>
    <x v="40"/>
    <n v="1821"/>
    <x v="8"/>
    <d v="1899-12-30T08:47:00"/>
    <d v="1899-12-30T08:51:00"/>
    <x v="14"/>
    <x v="33"/>
    <x v="7"/>
    <s v="Late drag up due to unruly pax on 341 MCO gate return"/>
    <x v="2"/>
    <n v="1"/>
  </r>
  <r>
    <x v="18"/>
    <x v="27"/>
    <n v="407"/>
    <x v="13"/>
    <d v="1899-12-30T14:27:00"/>
    <d v="1899-12-30T14:50:00"/>
    <x v="19"/>
    <x v="47"/>
    <x v="6"/>
    <s v=":11 LAE :12 secondary unboarded pax to print bag tag and never re-boarded pax//100% boarded @ 14:48"/>
    <x v="3"/>
    <n v="1"/>
  </r>
  <r>
    <x v="18"/>
    <x v="28"/>
    <n v="395"/>
    <x v="16"/>
    <d v="1899-12-30T14:40:00"/>
    <d v="1899-12-30T15:22:00"/>
    <x v="71"/>
    <x v="1"/>
    <x v="1"/>
    <s v="Adiru issue"/>
    <x v="3"/>
    <n v="1"/>
  </r>
  <r>
    <x v="18"/>
    <x v="17"/>
    <n v="295"/>
    <x v="40"/>
    <d v="1899-12-30T15:14:00"/>
    <d v="1899-12-30T15:22:00"/>
    <x v="9"/>
    <x v="31"/>
    <x v="6"/>
    <s v="Pax checked in @ kiosk//boarded with a PETC (that was not on resv) and was in emerg exit//charged pax for PETC and changed his seat"/>
    <x v="3"/>
    <n v="1"/>
  </r>
  <r>
    <x v="18"/>
    <x v="20"/>
    <n v="1879"/>
    <x v="60"/>
    <d v="1899-12-30T15:34:00"/>
    <d v="1899-12-30T15:51:00"/>
    <x v="40"/>
    <x v="10"/>
    <x v="6"/>
    <s v=":12 LAE :05 6 WCHR + 1 Aisle chair"/>
    <x v="3"/>
    <n v="1"/>
  </r>
  <r>
    <x v="18"/>
    <x v="36"/>
    <n v="259"/>
    <x v="42"/>
    <d v="1899-12-30T15:40:00"/>
    <d v="1899-12-30T15:51:00"/>
    <x v="29"/>
    <x v="8"/>
    <x v="5"/>
    <s v="CA req to board late pax @ 5 min to departure"/>
    <x v="3"/>
    <n v="1"/>
  </r>
  <r>
    <x v="18"/>
    <x v="31"/>
    <n v="107"/>
    <x v="24"/>
    <d v="1899-12-30T16:14:00"/>
    <d v="1899-12-30T17:05:00"/>
    <x v="81"/>
    <x v="59"/>
    <x v="1"/>
    <s v="R2G AFT door light//MX inspected//No fault found"/>
    <x v="3"/>
    <n v="1"/>
  </r>
  <r>
    <x v="19"/>
    <x v="2"/>
    <n v="395"/>
    <x v="16"/>
    <d v="1899-12-30T14:30:00"/>
    <d v="1899-12-30T14:37:00"/>
    <x v="66"/>
    <x v="1"/>
    <x v="1"/>
    <s v="MX hold board 1345-1357"/>
    <x v="0"/>
    <n v="1"/>
  </r>
  <r>
    <x v="20"/>
    <x v="34"/>
    <n v="407"/>
    <x v="13"/>
    <d v="1899-12-30T14:20:00"/>
    <d v="1899-12-30T14:42:00"/>
    <x v="24"/>
    <x v="1"/>
    <x v="1"/>
    <s v="RTG for computer issues"/>
    <x v="1"/>
    <n v="1"/>
  </r>
  <r>
    <x v="20"/>
    <x v="41"/>
    <n v="425"/>
    <x v="17"/>
    <d v="1899-12-30T14:54:00"/>
    <d v="1899-12-30T14:56:00"/>
    <x v="49"/>
    <x v="1"/>
    <x v="1"/>
    <s v="Late logbook/MX called off @1455"/>
    <x v="1"/>
    <n v="1"/>
  </r>
  <r>
    <x v="20"/>
    <x v="39"/>
    <n v="943"/>
    <x v="62"/>
    <d v="1899-12-30T15:14:00"/>
    <d v="1899-12-30T15:23:00"/>
    <x v="3"/>
    <x v="8"/>
    <x v="5"/>
    <s v=":8 LAE :1 Paperwork back from CA @1520/Late brake release"/>
    <x v="1"/>
    <n v="1"/>
  </r>
  <r>
    <x v="21"/>
    <x v="4"/>
    <n v="341"/>
    <x v="3"/>
    <d v="1899-12-30T07:20:00"/>
    <d v="1899-12-30T07:35:00"/>
    <x v="4"/>
    <x v="1"/>
    <x v="1"/>
    <s v="Fuel boost pump MEL, more fuel needed"/>
    <x v="0"/>
    <n v="1"/>
  </r>
  <r>
    <x v="21"/>
    <x v="38"/>
    <n v="1917"/>
    <x v="4"/>
    <d v="1899-12-30T07:40:00"/>
    <d v="1899-12-30T07:42:00"/>
    <x v="49"/>
    <x v="8"/>
    <x v="5"/>
    <s v="CA left A/C to find missing item for PAX"/>
    <x v="0"/>
    <n v="1"/>
  </r>
  <r>
    <x v="21"/>
    <x v="39"/>
    <n v="909"/>
    <x v="6"/>
    <d v="1899-12-30T08:20:00"/>
    <d v="1899-12-30T08:26:00"/>
    <x v="57"/>
    <x v="5"/>
    <x v="1"/>
    <s v="H5 open @ 0716L, arrived to gate at 0746L"/>
    <x v="0"/>
    <n v="1"/>
  </r>
  <r>
    <x v="21"/>
    <x v="25"/>
    <n v="1123"/>
    <x v="5"/>
    <d v="1899-12-30T08:34:00"/>
    <d v="1899-12-30T08:40:00"/>
    <x v="57"/>
    <x v="1"/>
    <x v="1"/>
    <s v="MX hold for revision to MEL, DDG"/>
    <x v="0"/>
    <n v="1"/>
  </r>
  <r>
    <x v="21"/>
    <x v="21"/>
    <n v="103"/>
    <x v="24"/>
    <d v="1899-12-30T08:47:00"/>
    <d v="1899-12-30T08:53:00"/>
    <x v="57"/>
    <x v="1"/>
    <x v="1"/>
    <s v="MX applying MEL "/>
    <x v="0"/>
    <n v="1"/>
  </r>
  <r>
    <x v="21"/>
    <x v="19"/>
    <n v="501"/>
    <x v="7"/>
    <d v="1899-12-30T13:54:00"/>
    <d v="1899-12-30T14:00:00"/>
    <x v="57"/>
    <x v="1"/>
    <x v="1"/>
    <s v="MX on board replacing caution mask"/>
    <x v="1"/>
    <n v="1"/>
  </r>
  <r>
    <x v="21"/>
    <x v="25"/>
    <n v="1813"/>
    <x v="64"/>
    <d v="1899-12-30T14:27:00"/>
    <d v="1899-12-30T15:36:00"/>
    <x v="52"/>
    <x v="7"/>
    <x v="1"/>
    <s v="850 AOS bird strike SWAP 850-840"/>
    <x v="1"/>
    <n v="1"/>
  </r>
  <r>
    <x v="21"/>
    <x v="20"/>
    <n v="633"/>
    <x v="41"/>
    <d v="1899-12-30T14:40:00"/>
    <d v="1899-12-30T14:49:00"/>
    <x v="2"/>
    <x v="7"/>
    <x v="1"/>
    <s v="SWAP FROM 829"/>
    <x v="1"/>
    <n v="1"/>
  </r>
  <r>
    <x v="21"/>
    <x v="11"/>
    <n v="605"/>
    <x v="14"/>
    <d v="1899-12-30T14:47:00"/>
    <d v="1899-12-30T14:54:00"/>
    <x v="66"/>
    <x v="1"/>
    <x v="1"/>
    <s v="MX held boarding @1405-1423"/>
    <x v="1"/>
    <n v="1"/>
  </r>
  <r>
    <x v="21"/>
    <x v="1"/>
    <n v="395"/>
    <x v="16"/>
    <d v="1899-12-30T15:14:00"/>
    <d v="1899-12-30T16:14:00"/>
    <x v="38"/>
    <x v="7"/>
    <x v="1"/>
    <s v="SWAP FROM 840 DUE TO BIRD STRIKE ON 850"/>
    <x v="1"/>
    <n v="1"/>
  </r>
  <r>
    <x v="21"/>
    <x v="17"/>
    <n v="285"/>
    <x v="15"/>
    <d v="1899-12-30T15:34:00"/>
    <d v="1899-12-30T15:37:00"/>
    <x v="20"/>
    <x v="19"/>
    <x v="0"/>
    <s v="FA still securing cabin @ STD"/>
    <x v="1"/>
    <n v="1"/>
  </r>
  <r>
    <x v="21"/>
    <x v="39"/>
    <n v="1273"/>
    <x v="20"/>
    <d v="1899-12-30T16:00:00"/>
    <d v="1899-12-30T16:28:00"/>
    <x v="8"/>
    <x v="8"/>
    <x v="5"/>
    <s v=":10 LAE :18 CA req to hold boarding for search coming from ILM/910"/>
    <x v="1"/>
    <n v="1"/>
  </r>
  <r>
    <x v="21"/>
    <x v="41"/>
    <n v="499"/>
    <x v="18"/>
    <d v="1899-12-30T15:40:00"/>
    <d v="1899-12-30T15:46:00"/>
    <x v="40"/>
    <x v="19"/>
    <x v="0"/>
    <s v=":1 LAE :5 PPOC not fitting in OH/OSM resolved @1544/Poor cabin management "/>
    <x v="1"/>
    <n v="1"/>
  </r>
  <r>
    <x v="21"/>
    <x v="35"/>
    <n v="107"/>
    <x v="24"/>
    <d v="1899-12-30T16:14:00"/>
    <d v="1899-12-30T16:15:00"/>
    <x v="3"/>
    <x v="8"/>
    <x v="5"/>
    <s v="LATE BREAK RELEASE "/>
    <x v="1"/>
    <n v="1"/>
  </r>
  <r>
    <x v="21"/>
    <x v="4"/>
    <n v="1913"/>
    <x v="25"/>
    <d v="1899-12-30T16:07:00"/>
    <d v="1899-12-30T16:55:00"/>
    <x v="9"/>
    <x v="19"/>
    <x v="0"/>
    <s v=":40 LAE :8 Cleaned completed @1620/FA took adtl time conducting safety checks/Slow cabin management"/>
    <x v="1"/>
    <n v="1"/>
  </r>
  <r>
    <x v="21"/>
    <x v="24"/>
    <n v="1815"/>
    <x v="21"/>
    <d v="1899-12-30T16:34:00"/>
    <d v="1899-12-30T17:06:00"/>
    <x v="82"/>
    <x v="6"/>
    <x v="4"/>
    <s v="Req catering @1615/Commissary driver coming from warehouse/On @1655/Late catering "/>
    <x v="1"/>
    <n v="1"/>
  </r>
  <r>
    <x v="21"/>
    <x v="15"/>
    <n v="1701"/>
    <x v="19"/>
    <d v="1899-12-30T15:47:00"/>
    <d v="1899-12-30T16:03:00"/>
    <x v="3"/>
    <x v="45"/>
    <x v="3"/>
    <s v="15: LAE :1 PAX in LAV"/>
    <x v="1"/>
    <n v="1"/>
  </r>
  <r>
    <x v="21"/>
    <x v="31"/>
    <n v="261"/>
    <x v="42"/>
    <d v="1899-12-30T18:10:00"/>
    <d v="1899-12-30T19:35:00"/>
    <x v="83"/>
    <x v="18"/>
    <x v="5"/>
    <s v="FO fatigue/Replacement "/>
    <x v="1"/>
    <n v="1"/>
  </r>
  <r>
    <x v="22"/>
    <x v="38"/>
    <n v="341"/>
    <x v="3"/>
    <d v="1899-12-30T07:14:00"/>
    <d v="1899-12-30T07:33:00"/>
    <x v="30"/>
    <x v="5"/>
    <x v="1"/>
    <s v="MX Tug broke down had to get taxi crew"/>
    <x v="0"/>
    <n v="1"/>
  </r>
  <r>
    <x v="22"/>
    <x v="10"/>
    <n v="489"/>
    <x v="32"/>
    <d v="1899-12-30T07:47:00"/>
    <d v="1899-12-30T07:54:00"/>
    <x v="66"/>
    <x v="5"/>
    <x v="1"/>
    <s v="MX Tug broke down, same move crew as 341MCO"/>
    <x v="0"/>
    <n v="1"/>
  </r>
  <r>
    <x v="22"/>
    <x v="9"/>
    <n v="367"/>
    <x v="34"/>
    <d v="1899-12-30T08:14:00"/>
    <d v="1899-12-30T08:30:00"/>
    <x v="59"/>
    <x v="60"/>
    <x v="2"/>
    <s v="EDCT"/>
    <x v="0"/>
    <n v="1"/>
  </r>
  <r>
    <x v="22"/>
    <x v="28"/>
    <n v="1937"/>
    <x v="61"/>
    <d v="1899-12-30T09:07:00"/>
    <d v="1899-12-30T09:20:00"/>
    <x v="35"/>
    <x v="5"/>
    <x v="1"/>
    <s v="MX Late positioning, same team moving H8/H9"/>
    <x v="0"/>
    <n v="1"/>
  </r>
  <r>
    <x v="22"/>
    <x v="24"/>
    <n v="209"/>
    <x v="38"/>
    <d v="1899-12-30T14:27:00"/>
    <d v="1899-12-30T14:54:00"/>
    <x v="40"/>
    <x v="48"/>
    <x v="2"/>
    <s v=":22 LAE :05 boarding scanner monitor down//moved to different scanner//MAC IT # INC015835"/>
    <x v="3"/>
    <n v="1"/>
  </r>
  <r>
    <x v="22"/>
    <x v="1"/>
    <n v="425"/>
    <x v="17"/>
    <d v="1899-12-30T15:00:00"/>
    <d v="1899-12-30T15:08:00"/>
    <x v="9"/>
    <x v="1"/>
    <x v="1"/>
    <s v=":08 No APU bleed :17 2 pax req to deplane after JB was pulled"/>
    <x v="3"/>
    <n v="1"/>
  </r>
  <r>
    <x v="22"/>
    <x v="8"/>
    <n v="285"/>
    <x v="15"/>
    <d v="1899-12-30T14:54:00"/>
    <d v="1899-12-30T14:58:00"/>
    <x v="14"/>
    <x v="14"/>
    <x v="3"/>
    <s v="securing bins//Waiting for push back driver//arrived after STD"/>
    <x v="3"/>
    <n v="1"/>
  </r>
  <r>
    <x v="22"/>
    <x v="10"/>
    <n v="1491"/>
    <x v="53"/>
    <d v="1899-12-30T15:14:00"/>
    <d v="1899-12-30T15:21:00"/>
    <x v="66"/>
    <x v="1"/>
    <x v="1"/>
    <s v="MX held boarding until 14:51"/>
    <x v="3"/>
    <n v="1"/>
  </r>
  <r>
    <x v="22"/>
    <x v="36"/>
    <n v="655"/>
    <x v="22"/>
    <d v="1899-12-30T15:27:00"/>
    <d v="1899-12-30T15:30:00"/>
    <x v="20"/>
    <x v="10"/>
    <x v="6"/>
    <s v="unexpected Aisle chair took additional time//pax checked online"/>
    <x v="3"/>
    <n v="1"/>
  </r>
  <r>
    <x v="22"/>
    <x v="9"/>
    <n v="1925"/>
    <x v="39"/>
    <d v="1899-12-30T16:00:00"/>
    <d v="1899-12-30T16:35:00"/>
    <x v="84"/>
    <x v="1"/>
    <x v="1"/>
    <s v="MX held boarding for seat cushion replacement"/>
    <x v="3"/>
    <n v="1"/>
  </r>
  <r>
    <x v="22"/>
    <x v="6"/>
    <n v="558"/>
    <x v="33"/>
    <d v="1899-12-30T16:07:00"/>
    <d v="1899-12-30T16:27:00"/>
    <x v="10"/>
    <x v="1"/>
    <x v="1"/>
    <s v="MX held boarding for tire change"/>
    <x v="3"/>
    <n v="1"/>
  </r>
  <r>
    <x v="23"/>
    <x v="13"/>
    <n v="285"/>
    <x v="15"/>
    <d v="1899-12-30T14:40:00"/>
    <d v="1899-12-30T15:43:00"/>
    <x v="20"/>
    <x v="10"/>
    <x v="6"/>
    <s v="1:00 LAE//Delayed until 15:40 :03 5 WCHR + 1 aisle chair "/>
    <x v="3"/>
    <n v="1"/>
  </r>
  <r>
    <x v="23"/>
    <x v="10"/>
    <n v="407"/>
    <x v="13"/>
    <d v="1899-12-30T14:54:00"/>
    <d v="1899-12-30T15:00:00"/>
    <x v="57"/>
    <x v="21"/>
    <x v="9"/>
    <s v="3 connecting pax from 1676/PHL no bags"/>
    <x v="3"/>
    <n v="1"/>
  </r>
  <r>
    <x v="23"/>
    <x v="22"/>
    <n v="295"/>
    <x v="40"/>
    <d v="1899-12-30T15:00:00"/>
    <d v="1899-12-30T15:30:00"/>
    <x v="43"/>
    <x v="1"/>
    <x v="1"/>
    <s v="MX performing engine run//waiting for logbook"/>
    <x v="3"/>
    <n v="1"/>
  </r>
  <r>
    <x v="23"/>
    <x v="40"/>
    <n v="1675"/>
    <x v="56"/>
    <d v="1899-12-30T17:00:00"/>
    <d v="1899-12-30T18:22:00"/>
    <x v="85"/>
    <x v="7"/>
    <x v="1"/>
    <s v="AC856 AOS//tail swap "/>
    <x v="3"/>
    <n v="1"/>
  </r>
  <r>
    <x v="24"/>
    <x v="22"/>
    <n v="427"/>
    <x v="17"/>
    <d v="1899-12-30T07:07:00"/>
    <d v="1899-12-30T07:12:00"/>
    <x v="40"/>
    <x v="18"/>
    <x v="5"/>
    <s v="FO SICK CALL"/>
    <x v="1"/>
    <n v="1"/>
  </r>
  <r>
    <x v="24"/>
    <x v="11"/>
    <n v="909"/>
    <x v="6"/>
    <d v="1899-12-30T10:07:00"/>
    <d v="1899-12-30T10:45:00"/>
    <x v="86"/>
    <x v="7"/>
    <x v="1"/>
    <s v="846 AOS/Swap to 843"/>
    <x v="1"/>
    <n v="1"/>
  </r>
  <r>
    <x v="24"/>
    <x v="38"/>
    <n v="215"/>
    <x v="57"/>
    <d v="1899-12-30T13:13:00"/>
    <d v="1899-12-30T13:17:00"/>
    <x v="14"/>
    <x v="55"/>
    <x v="16"/>
    <s v="Late fuelers"/>
    <x v="3"/>
    <n v="1"/>
  </r>
  <r>
    <x v="24"/>
    <x v="15"/>
    <n v="295"/>
    <x v="40"/>
    <d v="1899-12-30T13:54:00"/>
    <d v="1899-12-30T15:11:00"/>
    <x v="66"/>
    <x v="55"/>
    <x v="16"/>
    <s v="1:10 LAE//search and clean :07 Late fuelers"/>
    <x v="3"/>
    <n v="1"/>
  </r>
  <r>
    <x v="24"/>
    <x v="13"/>
    <n v="1037"/>
    <x v="47"/>
    <d v="1899-12-30T14:34:00"/>
    <d v="1899-12-30T15:06:00"/>
    <x v="82"/>
    <x v="44"/>
    <x v="0"/>
    <s v="crew inbound from 1918/YYZ"/>
    <x v="3"/>
    <n v="1"/>
  </r>
  <r>
    <x v="24"/>
    <x v="28"/>
    <n v="285"/>
    <x v="15"/>
    <d v="1899-12-30T15:20:00"/>
    <d v="1899-12-30T15:59:00"/>
    <x v="12"/>
    <x v="40"/>
    <x v="7"/>
    <s v=":29 LAE :10 JB too hot to line up//causing late boarding and gate checks"/>
    <x v="3"/>
    <n v="1"/>
  </r>
  <r>
    <x v="24"/>
    <x v="25"/>
    <n v="425"/>
    <x v="17"/>
    <d v="1899-12-30T15:27:00"/>
    <d v="1899-12-30T16:16:00"/>
    <x v="71"/>
    <x v="61"/>
    <x v="1"/>
    <s v=":42 gate open 14:47//blocked @ 15:24 :07 Slow boarding procedures 15:34-16:01"/>
    <x v="3"/>
    <n v="1"/>
  </r>
  <r>
    <x v="24"/>
    <x v="25"/>
    <n v="425"/>
    <x v="17"/>
    <d v="1899-12-30T15:27:00"/>
    <d v="1899-12-30T16:16:00"/>
    <x v="66"/>
    <x v="47"/>
    <x v="6"/>
    <s v=":42 gate open 14:47//blocked @ 15:24 :07 Slow boarding procedures 15:34-16:01"/>
    <x v="3"/>
    <n v="1"/>
  </r>
  <r>
    <x v="24"/>
    <x v="39"/>
    <n v="499"/>
    <x v="18"/>
    <d v="1899-12-30T15:34:00"/>
    <d v="1899-12-30T16:31:00"/>
    <x v="30"/>
    <x v="1"/>
    <x v="1"/>
    <s v=":38 LAE :19 MX onboard 16:11-16:24"/>
    <x v="3"/>
    <n v="1"/>
  </r>
  <r>
    <x v="24"/>
    <x v="30"/>
    <n v="1701"/>
    <x v="19"/>
    <d v="1899-12-30T15:47:00"/>
    <d v="1899-12-30T16:34:00"/>
    <x v="57"/>
    <x v="40"/>
    <x v="7"/>
    <s v=":41 LAE :06 Prospect left IPAD in the back of a pax WCHR that was loaded//notified at STD//removed IPAD from WCHR in bin"/>
    <x v="3"/>
    <n v="1"/>
  </r>
  <r>
    <x v="24"/>
    <x v="41"/>
    <n v="1913"/>
    <x v="25"/>
    <d v="1899-12-30T16:00:00"/>
    <d v="1899-12-30T16:24:00"/>
    <x v="2"/>
    <x v="12"/>
    <x v="7"/>
    <s v=":15 LAE :09 JB too hot to line up//causing late boarding//late gate checks"/>
    <x v="3"/>
    <n v="1"/>
  </r>
  <r>
    <x v="24"/>
    <x v="31"/>
    <n v="1815"/>
    <x v="21"/>
    <d v="1899-12-30T16:20:00"/>
    <d v="1899-12-30T17:12:00"/>
    <x v="3"/>
    <x v="31"/>
    <x v="6"/>
    <s v=":51 LAE :01 Last pax off 16:40//boarding began 16:53"/>
    <x v="3"/>
    <n v="1"/>
  </r>
  <r>
    <x v="24"/>
    <x v="11"/>
    <n v="659"/>
    <x v="22"/>
    <d v="1899-12-30T16:27:00"/>
    <d v="1899-12-30T18:06:00"/>
    <x v="6"/>
    <x v="1"/>
    <x v="1"/>
    <s v="1:25 LAE :14 MX held boarding and loading to change a tire"/>
    <x v="3"/>
    <n v="1"/>
  </r>
  <r>
    <x v="24"/>
    <x v="22"/>
    <n v="261"/>
    <x v="42"/>
    <d v="1899-12-30T16:40:00"/>
    <d v="1899-12-30T16:50:00"/>
    <x v="12"/>
    <x v="44"/>
    <x v="0"/>
    <s v="Crew inbound from 668/IAD//crew arrived 16:10"/>
    <x v="3"/>
    <n v="1"/>
  </r>
  <r>
    <x v="24"/>
    <x v="27"/>
    <n v="397"/>
    <x v="16"/>
    <d v="1899-12-30T20:50:00"/>
    <d v="1899-12-30T20:51:00"/>
    <x v="3"/>
    <x v="19"/>
    <x v="0"/>
    <s v="FA req to gate check bags due to overhead bin space exceeded//52 OHBG and 9 SAOH//cabin management"/>
    <x v="3"/>
    <n v="1"/>
  </r>
  <r>
    <x v="24"/>
    <x v="41"/>
    <n v="429"/>
    <x v="17"/>
    <d v="1899-12-30T20:59:00"/>
    <d v="1899-12-30T21:08:00"/>
    <x v="2"/>
    <x v="19"/>
    <x v="0"/>
    <s v="Last pax scanned 20:44//cabin secured 21:04//slow cabin management"/>
    <x v="3"/>
    <n v="1"/>
  </r>
  <r>
    <x v="25"/>
    <x v="37"/>
    <n v="1419"/>
    <x v="35"/>
    <d v="1899-12-30T08:34:00"/>
    <d v="1899-12-30T08:40:00"/>
    <x v="57"/>
    <x v="2"/>
    <x v="2"/>
    <s v="Metering 17/35"/>
    <x v="1"/>
    <n v="1"/>
  </r>
  <r>
    <x v="25"/>
    <x v="42"/>
    <n v="501"/>
    <x v="7"/>
    <d v="1899-12-30T14:47:00"/>
    <d v="1899-12-30T15:20:00"/>
    <x v="12"/>
    <x v="43"/>
    <x v="13"/>
    <s v=":23 LAE :10 SVAN BIO caused tail swap"/>
    <x v="3"/>
    <n v="1"/>
  </r>
  <r>
    <x v="25"/>
    <x v="40"/>
    <n v="425"/>
    <x v="17"/>
    <d v="1899-12-30T14:54:00"/>
    <d v="1899-12-30T16:09:00"/>
    <x v="72"/>
    <x v="7"/>
    <x v="1"/>
    <s v="AC831 T/R fastners"/>
    <x v="3"/>
    <n v="1"/>
  </r>
  <r>
    <x v="25"/>
    <x v="39"/>
    <n v="395"/>
    <x v="16"/>
    <d v="1899-12-30T15:00:00"/>
    <d v="1899-12-30T15:36:00"/>
    <x v="87"/>
    <x v="31"/>
    <x v="6"/>
    <s v="CSA did not notate where FAM's were sitting and did not communicate info to CA or FA"/>
    <x v="3"/>
    <n v="1"/>
  </r>
  <r>
    <x v="25"/>
    <x v="16"/>
    <n v="295"/>
    <x v="40"/>
    <d v="1899-12-30T15:07:00"/>
    <d v="1899-12-30T15:34:00"/>
    <x v="79"/>
    <x v="12"/>
    <x v="7"/>
    <s v=":10 LAE :17 Pax pushed FA inflight//APD met AC//caused slow deplaning "/>
    <x v="3"/>
    <n v="1"/>
  </r>
  <r>
    <x v="25"/>
    <x v="36"/>
    <n v="107"/>
    <x v="24"/>
    <d v="1899-12-30T15:20:00"/>
    <d v="1899-12-30T16:00:00"/>
    <x v="54"/>
    <x v="8"/>
    <x v="5"/>
    <s v=":03 LAE :37 CA req MX open door and fill out ppwk for L1 ext handle"/>
    <x v="3"/>
    <n v="1"/>
  </r>
  <r>
    <x v="25"/>
    <x v="41"/>
    <n v="1879"/>
    <x v="60"/>
    <d v="1899-12-30T15:27:00"/>
    <d v="1899-12-30T16:45:00"/>
    <x v="88"/>
    <x v="31"/>
    <x v="6"/>
    <s v="Last pax off 16:07//boarding started 16:21"/>
    <x v="3"/>
    <n v="1"/>
  </r>
  <r>
    <x v="25"/>
    <x v="35"/>
    <n v="1925"/>
    <x v="39"/>
    <d v="1899-12-30T15:47:00"/>
    <d v="1899-12-30T21:07:00"/>
    <x v="89"/>
    <x v="18"/>
    <x v="5"/>
    <s v="crew tight on time// due to heat unfit to continue//R2G inop APU AC842 AOS//Delayed until 20:30 "/>
    <x v="3"/>
    <n v="1"/>
  </r>
  <r>
    <x v="25"/>
    <x v="21"/>
    <n v="659"/>
    <x v="22"/>
    <d v="1899-12-30T15:54:00"/>
    <d v="1899-12-30T16:39:00"/>
    <x v="90"/>
    <x v="61"/>
    <x v="1"/>
    <s v="Gate open 14:59//Blocked 15:55"/>
    <x v="3"/>
    <n v="1"/>
  </r>
  <r>
    <x v="26"/>
    <x v="36"/>
    <n v="657"/>
    <x v="22"/>
    <d v="1899-12-30T15:45:00"/>
    <d v="1899-12-30T16:41:00"/>
    <x v="91"/>
    <x v="18"/>
    <x v="5"/>
    <s v="Crew replacement"/>
    <x v="3"/>
    <n v="1"/>
  </r>
  <r>
    <x v="27"/>
    <x v="39"/>
    <n v="667"/>
    <x v="12"/>
    <d v="1899-12-30T07:00:00"/>
    <d v="1899-12-30T07:04:00"/>
    <x v="14"/>
    <x v="8"/>
    <x v="5"/>
    <s v="LATE CA"/>
    <x v="1"/>
    <n v="1"/>
  </r>
  <r>
    <x v="27"/>
    <x v="36"/>
    <n v="421"/>
    <x v="17"/>
    <d v="1899-12-30T08:00:00"/>
    <d v="1899-12-30T08:08:00"/>
    <x v="9"/>
    <x v="12"/>
    <x v="7"/>
    <s v="PAX OHB FEE/RESOLVED @0806"/>
    <x v="1"/>
    <n v="1"/>
  </r>
  <r>
    <x v="27"/>
    <x v="16"/>
    <n v="395"/>
    <x v="16"/>
    <d v="1899-12-30T14:40:00"/>
    <d v="1899-12-30T15:27:00"/>
    <x v="92"/>
    <x v="7"/>
    <x v="1"/>
    <s v="Aircraft rotation/Swap due to 805 AOS"/>
    <x v="1"/>
    <n v="1"/>
  </r>
  <r>
    <x v="27"/>
    <x v="11"/>
    <n v="425"/>
    <x v="17"/>
    <d v="1899-12-30T14:54:00"/>
    <d v="1899-12-30T14:59:00"/>
    <x v="40"/>
    <x v="62"/>
    <x v="6"/>
    <s v="Late PLR/Tagging bag @ STD"/>
    <x v="1"/>
    <n v="1"/>
  </r>
  <r>
    <x v="28"/>
    <x v="35"/>
    <n v="193"/>
    <x v="2"/>
    <d v="1899-12-30T07:20:00"/>
    <d v="1899-12-30T07:37:00"/>
    <x v="39"/>
    <x v="6"/>
    <x v="4"/>
    <s v="EGD kit expired. Waiting for catering to bring new kit"/>
    <x v="2"/>
    <n v="1"/>
  </r>
  <r>
    <x v="28"/>
    <x v="37"/>
    <n v="367"/>
    <x v="34"/>
    <d v="1899-12-30T08:07:00"/>
    <d v="1899-12-30T09:21:00"/>
    <x v="16"/>
    <x v="18"/>
    <x v="5"/>
    <s v="CA callout"/>
    <x v="2"/>
    <n v="1"/>
  </r>
  <r>
    <x v="28"/>
    <x v="12"/>
    <n v="505"/>
    <x v="7"/>
    <d v="1899-12-30T08:27:00"/>
    <d v="1899-12-30T09:06:00"/>
    <x v="25"/>
    <x v="6"/>
    <x v="4"/>
    <s v="Catering truck broke down. Transferring items from truck to truck"/>
    <x v="2"/>
    <n v="1"/>
  </r>
  <r>
    <x v="28"/>
    <x v="9"/>
    <n v="909"/>
    <x v="6"/>
    <d v="1899-12-30T08:34:00"/>
    <d v="1899-12-30T09:20:00"/>
    <x v="17"/>
    <x v="6"/>
    <x v="4"/>
    <s v="Catering truck broke down. Transferring items from truck to truck"/>
    <x v="2"/>
    <n v="1"/>
  </r>
  <r>
    <x v="28"/>
    <x v="27"/>
    <n v="1123"/>
    <x v="5"/>
    <d v="1899-12-30T08:40:00"/>
    <d v="1899-12-30T09:32:00"/>
    <x v="93"/>
    <x v="6"/>
    <x v="4"/>
    <s v="Catering truck broke down. Transferring items from truck to truck"/>
    <x v="2"/>
    <n v="1"/>
  </r>
  <r>
    <x v="28"/>
    <x v="13"/>
    <n v="1053"/>
    <x v="11"/>
    <d v="1899-12-30T08:54:00"/>
    <d v="1899-12-30T09:00:00"/>
    <x v="57"/>
    <x v="1"/>
    <x v="1"/>
    <s v="MX onboard from 0847-0858"/>
    <x v="2"/>
    <n v="1"/>
  </r>
  <r>
    <x v="28"/>
    <x v="38"/>
    <n v="1273"/>
    <x v="20"/>
    <d v="1899-12-30T14:20:00"/>
    <d v="1899-12-30T14:21:00"/>
    <x v="3"/>
    <x v="48"/>
    <x v="2"/>
    <s v="Ticket counter bag belt jammed @1310/Resolved @1441"/>
    <x v="1"/>
    <n v="1"/>
  </r>
  <r>
    <x v="28"/>
    <x v="24"/>
    <n v="407"/>
    <x v="13"/>
    <d v="1899-12-30T14:54:00"/>
    <d v="1899-12-30T14:59:00"/>
    <x v="40"/>
    <x v="48"/>
    <x v="2"/>
    <s v="Ticket counter bag belt jammed @1310/Resolved @1441"/>
    <x v="1"/>
    <n v="1"/>
  </r>
  <r>
    <x v="28"/>
    <x v="25"/>
    <n v="285"/>
    <x v="15"/>
    <d v="1899-12-30T15:00:00"/>
    <d v="1899-12-30T15:12:00"/>
    <x v="19"/>
    <x v="48"/>
    <x v="2"/>
    <s v="Ticket counter bag belt jammed @1310/Resolved @1441"/>
    <x v="1"/>
    <n v="1"/>
  </r>
  <r>
    <x v="28"/>
    <x v="5"/>
    <n v="499"/>
    <x v="18"/>
    <d v="1899-12-30T15:27:00"/>
    <d v="1899-12-30T15:33:00"/>
    <x v="57"/>
    <x v="48"/>
    <x v="2"/>
    <s v="Ticket counter bag belt jammed @1310/Resolved @1441"/>
    <x v="1"/>
    <n v="1"/>
  </r>
  <r>
    <x v="28"/>
    <x v="33"/>
    <n v="295"/>
    <x v="40"/>
    <d v="1899-12-30T15:14:00"/>
    <d v="1899-12-30T17:47:00"/>
    <x v="54"/>
    <x v="1"/>
    <x v="1"/>
    <s v=":10 LAE :37 MX on board for FO seat :1:46 Ramp closure"/>
    <x v="1"/>
    <n v="1"/>
  </r>
  <r>
    <x v="28"/>
    <x v="19"/>
    <n v="105"/>
    <x v="24"/>
    <d v="1899-12-30T16:27:00"/>
    <d v="1899-12-30T19:45:00"/>
    <x v="82"/>
    <x v="7"/>
    <x v="1"/>
    <s v=":46 Ramp closure into MSP :2:32 RTG for FO window wiper/Swap from 841 "/>
    <x v="1"/>
    <n v="1"/>
  </r>
  <r>
    <x v="28"/>
    <x v="30"/>
    <n v="261"/>
    <x v="42"/>
    <d v="1899-12-30T17:30:00"/>
    <d v="1899-12-30T19:06:00"/>
    <x v="81"/>
    <x v="18"/>
    <x v="5"/>
    <s v=":45 LAE :51 CA sick call "/>
    <x v="1"/>
    <n v="1"/>
  </r>
  <r>
    <x v="29"/>
    <x v="24"/>
    <n v="383"/>
    <x v="29"/>
    <d v="1899-12-30T06:00:00"/>
    <d v="1899-12-30T06:06:00"/>
    <x v="57"/>
    <x v="1"/>
    <x v="1"/>
    <s v="Waiting on MX logbook"/>
    <x v="2"/>
    <n v="1"/>
  </r>
  <r>
    <x v="29"/>
    <x v="38"/>
    <n v="567"/>
    <x v="0"/>
    <d v="1899-12-30T06:54:00"/>
    <d v="1899-12-30T07:22:00"/>
    <x v="76"/>
    <x v="7"/>
    <x v="1"/>
    <s v="Swap from 846 to 837"/>
    <x v="2"/>
    <n v="1"/>
  </r>
  <r>
    <x v="29"/>
    <x v="30"/>
    <n v="233"/>
    <x v="50"/>
    <d v="1899-12-30T07:00:00"/>
    <d v="1899-12-30T07:10:00"/>
    <x v="12"/>
    <x v="63"/>
    <x v="6"/>
    <s v="OHBG tagged at departure time"/>
    <x v="2"/>
    <n v="1"/>
  </r>
  <r>
    <x v="29"/>
    <x v="25"/>
    <n v="195"/>
    <x v="2"/>
    <d v="1899-12-30T07:47:00"/>
    <d v="1899-12-30T07:59:00"/>
    <x v="19"/>
    <x v="6"/>
    <x v="4"/>
    <s v="trash cart / catering"/>
    <x v="2"/>
    <n v="1"/>
  </r>
  <r>
    <x v="29"/>
    <x v="12"/>
    <n v="1627"/>
    <x v="65"/>
    <d v="1899-12-30T08:07:00"/>
    <d v="1899-12-30T08:49:00"/>
    <x v="71"/>
    <x v="18"/>
    <x v="5"/>
    <s v="ca callout"/>
    <x v="2"/>
    <n v="1"/>
  </r>
  <r>
    <x v="29"/>
    <x v="41"/>
    <n v="1775"/>
    <x v="56"/>
    <d v="1899-12-30T07:54:00"/>
    <d v="1899-12-30T08:16:00"/>
    <x v="24"/>
    <x v="5"/>
    <x v="1"/>
    <s v="Sourcing taxi crew for aircraft. Gate open @ 0703 A/C blocked at 07:37"/>
    <x v="2"/>
    <n v="1"/>
  </r>
  <r>
    <x v="29"/>
    <x v="9"/>
    <n v="1617"/>
    <x v="26"/>
    <d v="1899-12-30T10:25:00"/>
    <d v="1899-12-30T10:43:00"/>
    <x v="8"/>
    <x v="1"/>
    <x v="1"/>
    <s v="MX engine run"/>
    <x v="2"/>
    <n v="1"/>
  </r>
  <r>
    <x v="29"/>
    <x v="41"/>
    <n v="395"/>
    <x v="16"/>
    <d v="1899-12-30T15:14:00"/>
    <d v="1899-12-30T15:35:00"/>
    <x v="66"/>
    <x v="19"/>
    <x v="0"/>
    <s v=":14 LAE :07 JB backed up to the top 15:10 and 15:21//JB cleared 15:28//cabin secured 15:32//CA gave FA ppwk @ 15:24//FA gave ppwk to CSA 15:32//slow cabin management"/>
    <x v="3"/>
    <n v="1"/>
  </r>
  <r>
    <x v="29"/>
    <x v="1"/>
    <n v="107"/>
    <x v="24"/>
    <d v="1899-12-30T15:54:00"/>
    <d v="1899-12-30T16:09:00"/>
    <x v="4"/>
    <x v="28"/>
    <x v="2"/>
    <s v="GDP in LAS"/>
    <x v="3"/>
    <n v="1"/>
  </r>
  <r>
    <x v="29"/>
    <x v="39"/>
    <n v="777"/>
    <x v="24"/>
    <d v="1899-12-30T21:15:00"/>
    <d v="1899-12-30T21:32:00"/>
    <x v="39"/>
    <x v="31"/>
    <x v="6"/>
    <s v=":03 LAE / :14 last BP scanned late 98% boarded at STD. "/>
    <x v="2"/>
    <n v="1"/>
  </r>
  <r>
    <x v="30"/>
    <x v="20"/>
    <n v="303"/>
    <x v="9"/>
    <d v="1899-12-30T07:34:00"/>
    <d v="1899-12-30T08:54:00"/>
    <x v="33"/>
    <x v="1"/>
    <x v="1"/>
    <s v="R2G for MX//#1 engine start issue"/>
    <x v="3"/>
    <n v="1"/>
  </r>
  <r>
    <x v="30"/>
    <x v="1"/>
    <n v="367"/>
    <x v="34"/>
    <d v="1899-12-30T07:40:00"/>
    <d v="1899-12-30T07:57:00"/>
    <x v="39"/>
    <x v="31"/>
    <x v="6"/>
    <s v="Carrier for PETC would not zip shut//reattached JB and deplaned pax and PETC//rebooked and pax will get a new carrier"/>
    <x v="3"/>
    <n v="1"/>
  </r>
  <r>
    <x v="30"/>
    <x v="20"/>
    <n v="605"/>
    <x v="14"/>
    <d v="1899-12-30T14:20:00"/>
    <d v="1899-12-30T15:18:00"/>
    <x v="4"/>
    <x v="19"/>
    <x v="0"/>
    <s v=":43 LAE :15 last pax off and crew down 14:35//cleaners off 14:40//1st pax on AC 14:45//JB backed up to top 14:51//last pax on AC 15:14"/>
    <x v="3"/>
    <n v="1"/>
  </r>
  <r>
    <x v="31"/>
    <x v="18"/>
    <n v="105"/>
    <x v="24"/>
    <d v="1899-12-30T12:00:00"/>
    <d v="1899-12-30T12:11:00"/>
    <x v="29"/>
    <x v="1"/>
    <x v="1"/>
    <s v="MX on board @ 1151/off @ 1205 /Wrapping up ppwk"/>
    <x v="3"/>
    <n v="1"/>
  </r>
  <r>
    <x v="31"/>
    <x v="37"/>
    <n v="919"/>
    <x v="63"/>
    <d v="1899-12-30T12:14:00"/>
    <d v="1899-12-30T14:39:00"/>
    <x v="94"/>
    <x v="18"/>
    <x v="5"/>
    <s v="2:16 Delayed until 14:30//Pilot replacement due to delay out of DEN on previous flight :09 Late fuelers"/>
    <x v="3"/>
    <n v="1"/>
  </r>
  <r>
    <x v="31"/>
    <x v="37"/>
    <n v="919"/>
    <x v="63"/>
    <d v="1899-12-30T12:14:00"/>
    <d v="1899-12-30T14:39:00"/>
    <x v="2"/>
    <x v="55"/>
    <x v="16"/>
    <s v="2:16 Delayed until 14:30//Pilot replacement due to delay out of DEN on previous flight :09 Late fuelers"/>
    <x v="3"/>
    <n v="1"/>
  </r>
  <r>
    <x v="31"/>
    <x v="36"/>
    <n v="427"/>
    <x v="17"/>
    <d v="1899-12-30T13:15:00"/>
    <d v="1899-12-30T13:20:00"/>
    <x v="40"/>
    <x v="6"/>
    <x v="4"/>
    <s v="Catering off 13:19"/>
    <x v="3"/>
    <n v="1"/>
  </r>
  <r>
    <x v="31"/>
    <x v="11"/>
    <n v="503"/>
    <x v="7"/>
    <d v="1899-12-30T15:34:00"/>
    <d v="1899-12-30T15:50:00"/>
    <x v="59"/>
    <x v="15"/>
    <x v="3"/>
    <s v="Belt A was down and whole team was waiting to drop bags causing late upload/late CLR "/>
    <x v="3"/>
    <n v="1"/>
  </r>
  <r>
    <x v="31"/>
    <x v="32"/>
    <n v="261"/>
    <x v="42"/>
    <d v="1899-12-30T16:00:00"/>
    <d v="1899-12-30T16:22:00"/>
    <x v="3"/>
    <x v="10"/>
    <x v="6"/>
    <s v=":21 LAE :01 loading aisle chair took extra time"/>
    <x v="3"/>
    <n v="1"/>
  </r>
  <r>
    <x v="31"/>
    <x v="6"/>
    <n v="607"/>
    <x v="14"/>
    <d v="1899-12-30T16:07:00"/>
    <d v="1899-12-30T16:12:00"/>
    <x v="40"/>
    <x v="20"/>
    <x v="3"/>
    <s v="Loading EWCHR"/>
    <x v="3"/>
    <n v="1"/>
  </r>
  <r>
    <x v="31"/>
    <x v="2"/>
    <n v="107"/>
    <x v="24"/>
    <d v="1899-12-30T16:20:00"/>
    <d v="1899-12-30T16:29:00"/>
    <x v="40"/>
    <x v="10"/>
    <x v="6"/>
    <s v=":04 LAE :05 JB backed up due to loading aisle chair"/>
    <x v="3"/>
    <n v="1"/>
  </r>
  <r>
    <x v="31"/>
    <x v="21"/>
    <n v="1701"/>
    <x v="19"/>
    <d v="1899-12-30T16:14:00"/>
    <d v="1899-12-30T16:49:00"/>
    <x v="84"/>
    <x v="18"/>
    <x v="5"/>
    <s v="Pilot replacement, due to 650 DEN-MSP"/>
    <x v="3"/>
    <n v="1"/>
  </r>
  <r>
    <x v="31"/>
    <x v="1"/>
    <n v="429"/>
    <x v="17"/>
    <d v="1899-12-30T20:59:00"/>
    <d v="1899-12-30T21:16:00"/>
    <x v="39"/>
    <x v="21"/>
    <x v="9"/>
    <s v="SOC approved hold for 1908/DTW connect"/>
    <x v="3"/>
    <n v="1"/>
  </r>
  <r>
    <x v="31"/>
    <x v="13"/>
    <n v="397"/>
    <x v="16"/>
    <d v="1899-12-30T20:50:00"/>
    <d v="1899-12-30T21:18:00"/>
    <x v="76"/>
    <x v="21"/>
    <x v="9"/>
    <s v="SOC approved hold for 1908/DTW connects"/>
    <x v="3"/>
    <n v="1"/>
  </r>
  <r>
    <x v="32"/>
    <x v="39"/>
    <n v="193"/>
    <x v="2"/>
    <d v="1899-12-30T07:34:00"/>
    <d v="1899-12-30T07:44:00"/>
    <x v="12"/>
    <x v="31"/>
    <x v="6"/>
    <s v="OSM did not divide PNR/3 PAX on board/Verifying PAX count"/>
    <x v="1"/>
    <n v="1"/>
  </r>
  <r>
    <x v="32"/>
    <x v="40"/>
    <n v="1053"/>
    <x v="11"/>
    <d v="1899-12-30T08:14:00"/>
    <d v="1899-12-30T08:17:00"/>
    <x v="20"/>
    <x v="8"/>
    <x v="5"/>
    <s v="CA conducting manual count @ STD"/>
    <x v="1"/>
    <n v="1"/>
  </r>
  <r>
    <x v="32"/>
    <x v="9"/>
    <n v="909"/>
    <x v="6"/>
    <d v="1899-12-30T09:00:00"/>
    <d v="1899-12-30T09:03:00"/>
    <x v="20"/>
    <x v="15"/>
    <x v="3"/>
    <s v="New lead called in numbers/Provided CLR late to CA "/>
    <x v="1"/>
    <n v="1"/>
  </r>
  <r>
    <x v="32"/>
    <x v="30"/>
    <n v="1057"/>
    <x v="37"/>
    <d v="1899-12-30T09:47:00"/>
    <d v="1899-12-30T11:03:00"/>
    <x v="60"/>
    <x v="7"/>
    <x v="1"/>
    <s v="Hydraulic leak on 824/Swapped back to 847/Aircraft rotation"/>
    <x v="1"/>
    <n v="1"/>
  </r>
  <r>
    <x v="32"/>
    <x v="40"/>
    <n v="345"/>
    <x v="3"/>
    <d v="1899-12-30T13:00:00"/>
    <d v="1899-12-30T13:57:00"/>
    <x v="78"/>
    <x v="1"/>
    <x v="1"/>
    <s v="Missing fastner eng exhaust"/>
    <x v="3"/>
    <n v="1"/>
  </r>
  <r>
    <x v="32"/>
    <x v="22"/>
    <n v="387"/>
    <x v="29"/>
    <d v="1899-12-30T14:34:00"/>
    <d v="1899-12-30T14:37:00"/>
    <x v="20"/>
    <x v="20"/>
    <x v="3"/>
    <s v="strapping down EWCHR"/>
    <x v="3"/>
    <n v="1"/>
  </r>
  <r>
    <x v="32"/>
    <x v="2"/>
    <n v="285"/>
    <x v="15"/>
    <d v="1899-12-30T15:20:00"/>
    <d v="1899-12-30T15:24:00"/>
    <x v="14"/>
    <x v="19"/>
    <x v="0"/>
    <s v="Last BP scanned 15:15//ppwk to CA 15:17//last pax onboard 15:19//cabin secured 15:24"/>
    <x v="3"/>
    <n v="1"/>
  </r>
  <r>
    <x v="32"/>
    <x v="25"/>
    <n v="499"/>
    <x v="18"/>
    <d v="1899-12-30T15:27:00"/>
    <d v="1899-12-30T16:07:00"/>
    <x v="5"/>
    <x v="19"/>
    <x v="0"/>
    <s v=":31 LAE :09 Last pax off 15:33//crew down and boarding started 15:34//cleaners off 15:38//FA's done with safety checks and pax onboard 15:46"/>
    <x v="3"/>
    <n v="1"/>
  </r>
  <r>
    <x v="32"/>
    <x v="7"/>
    <n v="1879"/>
    <x v="60"/>
    <d v="1899-12-30T15:47:00"/>
    <d v="1899-12-30T16:22:00"/>
    <x v="57"/>
    <x v="12"/>
    <x v="7"/>
    <s v=":29 LAE :06 Pax refused to pay for checked bag at ticket counter//came to the gate and paid for the bag @ 16:10//last minute gate check caused late 2nd CLR "/>
    <x v="3"/>
    <n v="1"/>
  </r>
  <r>
    <x v="32"/>
    <x v="30"/>
    <n v="1491"/>
    <x v="53"/>
    <d v="1899-12-30T16:00:00"/>
    <d v="1899-12-30T16:32:00"/>
    <x v="40"/>
    <x v="64"/>
    <x v="6"/>
    <s v=":27 LAE :05 2 pax given the same boarding pass @ ticket counter//pax boarded and ID'ed issue on AC due to seat dupes//checked in correct pax and boarded"/>
    <x v="3"/>
    <n v="1"/>
  </r>
  <r>
    <x v="32"/>
    <x v="9"/>
    <n v="389"/>
    <x v="29"/>
    <d v="1899-12-30T16:45:00"/>
    <d v="1899-12-30T17:01:00"/>
    <x v="40"/>
    <x v="47"/>
    <x v="6"/>
    <s v=":08 LAE :05 slow boarding :02 Waiting for JB guide 16:55-16:57 :01 JB pulled 16:57 brake released 17:01"/>
    <x v="3"/>
    <n v="1"/>
  </r>
  <r>
    <x v="32"/>
    <x v="9"/>
    <n v="389"/>
    <x v="29"/>
    <d v="1899-12-30T16:45:00"/>
    <d v="1899-12-30T17:01:00"/>
    <x v="49"/>
    <x v="14"/>
    <x v="3"/>
    <s v=":08 LAE :05 slow boarding :02 Waiting for JB guide 16:55-16:57 :01 JB pulled 16:57 brake released 17:01"/>
    <x v="3"/>
    <n v="1"/>
  </r>
  <r>
    <x v="32"/>
    <x v="9"/>
    <n v="389"/>
    <x v="29"/>
    <d v="1899-12-30T16:45:00"/>
    <d v="1899-12-30T17:01:00"/>
    <x v="3"/>
    <x v="8"/>
    <x v="5"/>
    <s v=":08 LAE :05 slow boarding :02 Waiting for JB guide 16:55-16:57 :01 JB pulled 16:57 brake released 17:01"/>
    <x v="3"/>
    <n v="1"/>
  </r>
  <r>
    <x v="32"/>
    <x v="38"/>
    <n v="558"/>
    <x v="33"/>
    <d v="1899-12-30T16:55:00"/>
    <d v="1899-12-30T17:26:00"/>
    <x v="74"/>
    <x v="1"/>
    <x v="1"/>
    <s v="mx holding boarding- master caution light"/>
    <x v="3"/>
    <n v="1"/>
  </r>
  <r>
    <x v="32"/>
    <x v="13"/>
    <n v="659"/>
    <x v="22"/>
    <d v="1899-12-30T17:20:00"/>
    <d v="1899-12-30T17:30:00"/>
    <x v="12"/>
    <x v="41"/>
    <x v="3"/>
    <s v="Late lav service//had to get fuel for lav truck"/>
    <x v="3"/>
    <n v="1"/>
  </r>
  <r>
    <x v="33"/>
    <x v="38"/>
    <n v="251"/>
    <x v="51"/>
    <d v="1899-12-30T06:40:00"/>
    <d v="1899-12-30T06:43:00"/>
    <x v="20"/>
    <x v="8"/>
    <x v="5"/>
    <s v="PPW given at 0631 Last pax on 0634. PPW back 0637. Door closed 0639. JB pulled 0639. "/>
    <x v="2"/>
    <n v="1"/>
  </r>
  <r>
    <x v="34"/>
    <x v="20"/>
    <n v="343"/>
    <x v="3"/>
    <d v="1899-12-30T07:27:00"/>
    <d v="1899-12-30T07:29:00"/>
    <x v="49"/>
    <x v="20"/>
    <x v="3"/>
    <s v="Loading and strapping down EWCHR/CLR provided to CA at STD"/>
    <x v="1"/>
    <n v="1"/>
  </r>
  <r>
    <x v="35"/>
    <x v="41"/>
    <n v="1651"/>
    <x v="7"/>
    <d v="1899-12-30T08:27:00"/>
    <d v="1899-12-30T08:32:00"/>
    <x v="40"/>
    <x v="1"/>
    <x v="1"/>
    <s v="MX onboard 0804-0820, back onboard at STD"/>
    <x v="2"/>
    <n v="1"/>
  </r>
  <r>
    <x v="35"/>
    <x v="7"/>
    <n v="407"/>
    <x v="13"/>
    <d v="1899-12-30T14:47:00"/>
    <d v="1899-12-30T14:48:00"/>
    <x v="3"/>
    <x v="48"/>
    <x v="2"/>
    <s v="Inop scanner/Manually boarding/INC0217060"/>
    <x v="1"/>
    <n v="1"/>
  </r>
  <r>
    <x v="35"/>
    <x v="40"/>
    <n v="1273"/>
    <x v="20"/>
    <d v="1899-12-30T15:40:00"/>
    <d v="1899-12-30T16:24:00"/>
    <x v="40"/>
    <x v="10"/>
    <x v="6"/>
    <s v=":39 LAE :5 Deplaning 8 ADA pax cause slow boarding/Crew off @1557"/>
    <x v="1"/>
    <n v="1"/>
  </r>
  <r>
    <x v="35"/>
    <x v="42"/>
    <n v="1805"/>
    <x v="48"/>
    <d v="1899-12-30T14:20:00"/>
    <d v="1899-12-30T17:33:00"/>
    <x v="58"/>
    <x v="1"/>
    <x v="1"/>
    <s v="Air return/Swap from 827 for FO window"/>
    <x v="1"/>
    <n v="1"/>
  </r>
  <r>
    <x v="36"/>
    <x v="18"/>
    <n v="1985"/>
    <x v="56"/>
    <d v="1899-12-30T06:14:00"/>
    <d v="1899-12-30T07:07:00"/>
    <x v="95"/>
    <x v="1"/>
    <x v="1"/>
    <s v="Electrical light RTG"/>
    <x v="2"/>
    <n v="1"/>
  </r>
  <r>
    <x v="36"/>
    <x v="36"/>
    <n v="1671"/>
    <x v="66"/>
    <d v="1899-12-30T07:34:00"/>
    <d v="1899-12-30T07:37:00"/>
    <x v="20"/>
    <x v="1"/>
    <x v="1"/>
    <s v="Waiting on logbook to be brought to A/C"/>
    <x v="2"/>
    <n v="1"/>
  </r>
  <r>
    <x v="36"/>
    <x v="4"/>
    <n v="501"/>
    <x v="7"/>
    <d v="1899-12-30T08:27:00"/>
    <d v="1899-12-30T08:28:00"/>
    <x v="3"/>
    <x v="5"/>
    <x v="1"/>
    <s v="Gate open @ 07:23 blocked @ 07:54"/>
    <x v="2"/>
    <n v="1"/>
  </r>
  <r>
    <x v="37"/>
    <x v="16"/>
    <n v="423"/>
    <x v="17"/>
    <d v="1899-12-30T10:00:00"/>
    <d v="1899-12-30T10:09:00"/>
    <x v="2"/>
    <x v="8"/>
    <x v="5"/>
    <s v="Pilots discovered MEL 8 min prior to departure which required empty catering carts be loaded."/>
    <x v="2"/>
    <n v="1"/>
  </r>
  <r>
    <x v="38"/>
    <x v="39"/>
    <n v="233"/>
    <x v="50"/>
    <d v="1899-12-30T07:00:00"/>
    <d v="1899-12-30T07:01:00"/>
    <x v="3"/>
    <x v="19"/>
    <x v="0"/>
    <s v="FA having trouble closing L1 door @0657/MX off @0659"/>
    <x v="1"/>
    <n v="1"/>
  </r>
  <r>
    <x v="38"/>
    <x v="27"/>
    <n v="423"/>
    <x v="17"/>
    <d v="1899-12-30T08:40:00"/>
    <d v="1899-12-30T09:03:00"/>
    <x v="7"/>
    <x v="1"/>
    <x v="1"/>
    <s v="MX write up/Called off @0903"/>
    <x v="1"/>
    <n v="1"/>
  </r>
  <r>
    <x v="38"/>
    <x v="37"/>
    <n v="387"/>
    <x v="29"/>
    <d v="1899-12-30T13:27:00"/>
    <d v="1899-12-30T13:42:00"/>
    <x v="29"/>
    <x v="10"/>
    <x v="6"/>
    <s v=":04 LAE :11 9 WCHR's causing slow boarding and JB back up"/>
    <x v="3"/>
    <n v="1"/>
  </r>
  <r>
    <x v="38"/>
    <x v="21"/>
    <n v="277"/>
    <x v="58"/>
    <d v="1899-12-30T14:40:00"/>
    <d v="1899-12-30T15:02:00"/>
    <x v="24"/>
    <x v="7"/>
    <x v="1"/>
    <s v="847 AOS"/>
    <x v="3"/>
    <n v="1"/>
  </r>
  <r>
    <x v="38"/>
    <x v="31"/>
    <n v="1273"/>
    <x v="20"/>
    <d v="1899-12-30T15:27:00"/>
    <d v="1899-12-30T15:55:00"/>
    <x v="76"/>
    <x v="1"/>
    <x v="1"/>
    <s v="MX held boarding 15:01 - 15:43"/>
    <x v="3"/>
    <n v="1"/>
  </r>
  <r>
    <x v="38"/>
    <x v="24"/>
    <n v="607"/>
    <x v="14"/>
    <d v="1899-12-30T15:34:00"/>
    <d v="1899-12-30T15:35:00"/>
    <x v="3"/>
    <x v="55"/>
    <x v="16"/>
    <s v="Fuelers off 15:34"/>
    <x v="3"/>
    <n v="1"/>
  </r>
  <r>
    <x v="38"/>
    <x v="14"/>
    <n v="261"/>
    <x v="42"/>
    <d v="1899-12-30T15:54:00"/>
    <d v="1899-12-30T16:19:00"/>
    <x v="9"/>
    <x v="41"/>
    <x v="3"/>
    <s v=":17 LAE :08 Lav service 16:13-16:18//new person on lav and had issues hooking up hose on prev flight causing late arrival//no MX required"/>
    <x v="3"/>
    <n v="1"/>
  </r>
  <r>
    <x v="39"/>
    <x v="24"/>
    <n v="251"/>
    <x v="51"/>
    <d v="1899-12-30T07:07:00"/>
    <d v="1899-12-30T07:42:00"/>
    <x v="84"/>
    <x v="7"/>
    <x v="1"/>
    <s v="Left gear down lock issue/Swap to 822"/>
    <x v="1"/>
    <n v="1"/>
  </r>
  <r>
    <x v="39"/>
    <x v="39"/>
    <n v="395"/>
    <x v="16"/>
    <d v="1899-12-30T14:47:00"/>
    <d v="1899-12-30T14:57:00"/>
    <x v="3"/>
    <x v="40"/>
    <x v="7"/>
    <s v=":09 LAE :01 pax in emergency exit said she couldn't understand FA during briefing//CSA asked pax if they are able and willing and pax said yes//pax remained in exit row"/>
    <x v="3"/>
    <n v="1"/>
  </r>
  <r>
    <x v="39"/>
    <x v="24"/>
    <n v="283"/>
    <x v="15"/>
    <d v="1899-12-30T14:54:00"/>
    <d v="1899-12-30T15:14:00"/>
    <x v="9"/>
    <x v="19"/>
    <x v="0"/>
    <s v=":05 LAE :08 JB cleared 15:05//cabin secured 15:13 :07 7 WCHR"/>
    <x v="3"/>
    <n v="1"/>
  </r>
  <r>
    <x v="39"/>
    <x v="24"/>
    <n v="283"/>
    <x v="15"/>
    <d v="1899-12-30T14:54:00"/>
    <d v="1899-12-30T15:14:00"/>
    <x v="66"/>
    <x v="10"/>
    <x v="6"/>
    <s v=":05 LAE :08 JB cleared 15:05//cabin secured 15:13 :07 7 WCHR"/>
    <x v="3"/>
    <n v="1"/>
  </r>
  <r>
    <x v="39"/>
    <x v="31"/>
    <n v="425"/>
    <x v="17"/>
    <d v="1899-12-30T14:40:00"/>
    <d v="1899-12-30T14:41:00"/>
    <x v="3"/>
    <x v="31"/>
    <x v="6"/>
    <s v="Boarding until 6 min to departure//issue with charging for OHBG"/>
    <x v="3"/>
    <n v="1"/>
  </r>
  <r>
    <x v="39"/>
    <x v="14"/>
    <n v="295"/>
    <x v="40"/>
    <d v="1899-12-30T15:14:00"/>
    <d v="1899-12-30T15:44:00"/>
    <x v="2"/>
    <x v="19"/>
    <x v="0"/>
    <s v=":16 LAE :09 crew down 15:04//safety checks complete 15:18 :05 Inbound aisle chair (person of size)//required 5 people to transfer"/>
    <x v="3"/>
    <n v="1"/>
  </r>
  <r>
    <x v="39"/>
    <x v="14"/>
    <n v="295"/>
    <x v="40"/>
    <d v="1899-12-30T15:14:00"/>
    <d v="1899-12-30T15:44:00"/>
    <x v="40"/>
    <x v="40"/>
    <x v="7"/>
    <s v=":16 LAE :09 crew down 15:04//safety checks complete 15:18 :05 Inbound aisle chair (person of size)//required 5 people to transfer"/>
    <x v="3"/>
    <n v="1"/>
  </r>
  <r>
    <x v="39"/>
    <x v="15"/>
    <n v="558"/>
    <x v="33"/>
    <d v="1899-12-30T16:20:00"/>
    <d v="1899-12-30T16:42:00"/>
    <x v="24"/>
    <x v="1"/>
    <x v="1"/>
    <s v="MX onboard"/>
    <x v="3"/>
    <n v="1"/>
  </r>
  <r>
    <x v="40"/>
    <x v="37"/>
    <n v="1965"/>
    <x v="36"/>
    <d v="1899-12-30T06:34:00"/>
    <d v="1899-12-30T06:47:00"/>
    <x v="35"/>
    <x v="8"/>
    <x v="5"/>
    <s v="FO showed up without medical paperwork/Off aircraft @0623/Back on @0645"/>
    <x v="1"/>
    <n v="1"/>
  </r>
  <r>
    <x v="41"/>
    <x v="4"/>
    <n v="1905"/>
    <x v="30"/>
    <d v="1899-12-30T06:20:00"/>
    <d v="1899-12-30T07:25:00"/>
    <x v="96"/>
    <x v="1"/>
    <x v="1"/>
    <s v="ELECTRIC LIGHT RTG"/>
    <x v="0"/>
    <n v="1"/>
  </r>
  <r>
    <x v="41"/>
    <x v="42"/>
    <n v="281"/>
    <x v="15"/>
    <d v="1899-12-30T07:20:00"/>
    <d v="1899-12-30T07:22:00"/>
    <x v="49"/>
    <x v="65"/>
    <x v="3"/>
    <s v="HEADSET FAILURE"/>
    <x v="0"/>
    <n v="1"/>
  </r>
  <r>
    <x v="41"/>
    <x v="8"/>
    <n v="1819"/>
    <x v="8"/>
    <d v="1899-12-30T07:47:00"/>
    <d v="1899-12-30T15:23:00"/>
    <x v="97"/>
    <x v="48"/>
    <x v="2"/>
    <s v="RUNWAY CLOSURE (Rerouted to MHT afternoon)"/>
    <x v="0"/>
    <n v="1"/>
  </r>
  <r>
    <x v="41"/>
    <x v="37"/>
    <n v="1901"/>
    <x v="67"/>
    <d v="1899-12-30T14:20:00"/>
    <d v="1899-12-30T14:37:00"/>
    <x v="39"/>
    <x v="14"/>
    <x v="3"/>
    <s v="Locating comat/OSM dropped off comat @1431"/>
    <x v="1"/>
    <n v="1"/>
  </r>
  <r>
    <x v="41"/>
    <x v="24"/>
    <n v="1925"/>
    <x v="39"/>
    <d v="1899-12-30T16:20:00"/>
    <d v="1899-12-30T16:49:00"/>
    <x v="98"/>
    <x v="7"/>
    <x v="1"/>
    <s v="L1 door damage on 835"/>
    <x v="1"/>
    <n v="1"/>
  </r>
  <r>
    <x v="41"/>
    <x v="20"/>
    <n v="421"/>
    <x v="17"/>
    <d v="1899-12-30T15:27:00"/>
    <d v="1899-12-30T16:26:00"/>
    <x v="99"/>
    <x v="18"/>
    <x v="5"/>
    <s v="Crew sick call"/>
    <x v="1"/>
    <n v="1"/>
  </r>
  <r>
    <x v="41"/>
    <x v="42"/>
    <n v="657"/>
    <x v="22"/>
    <d v="1899-12-30T16:40:00"/>
    <d v="1899-12-30T16:48:00"/>
    <x v="9"/>
    <x v="15"/>
    <x v="3"/>
    <s v="CLR provided late to CA/Cargo door closed @1644/Pushback driver"/>
    <x v="1"/>
    <n v="1"/>
  </r>
  <r>
    <x v="42"/>
    <x v="15"/>
    <n v="567"/>
    <x v="0"/>
    <d v="1899-12-30T06:40:00"/>
    <d v="1899-12-30T06:41:00"/>
    <x v="3"/>
    <x v="40"/>
    <x v="7"/>
    <s v="PAX Accommodation. 20+ P2 PAX given seat assignments. "/>
    <x v="0"/>
    <n v="1"/>
  </r>
  <r>
    <x v="42"/>
    <x v="7"/>
    <n v="1605"/>
    <x v="68"/>
    <d v="1899-12-30T08:34:00"/>
    <d v="1899-12-30T09:16:00"/>
    <x v="71"/>
    <x v="1"/>
    <x v="1"/>
    <s v="RTG- Electric Light"/>
    <x v="0"/>
    <n v="1"/>
  </r>
  <r>
    <x v="42"/>
    <x v="27"/>
    <n v="1911"/>
    <x v="15"/>
    <d v="1899-12-30T08:40:00"/>
    <d v="1899-12-30T09:25:00"/>
    <x v="90"/>
    <x v="66"/>
    <x v="14"/>
    <s v="TSA inspecting aircraft security sheet, request to re-search aircraft due to broken seals found. "/>
    <x v="0"/>
    <n v="1"/>
  </r>
  <r>
    <x v="42"/>
    <x v="5"/>
    <n v="1935"/>
    <x v="48"/>
    <d v="1899-12-30T09:27:00"/>
    <d v="1899-12-30T09:31:00"/>
    <x v="14"/>
    <x v="1"/>
    <x v="1"/>
    <s v="Replacing AFT cargo net"/>
    <x v="0"/>
    <n v="1"/>
  </r>
  <r>
    <x v="42"/>
    <x v="25"/>
    <n v="653"/>
    <x v="22"/>
    <d v="1899-12-30T09:40:00"/>
    <d v="1899-12-30T09:42:00"/>
    <x v="49"/>
    <x v="19"/>
    <x v="0"/>
    <s v="FA pulled multiple bags to be checked below wing and did not notify gate agent. Cabin MGMT. "/>
    <x v="0"/>
    <n v="1"/>
  </r>
  <r>
    <x v="43"/>
    <x v="40"/>
    <n v="605"/>
    <x v="14"/>
    <d v="1899-12-30T11:30:00"/>
    <d v="1899-12-30T11:43:00"/>
    <x v="35"/>
    <x v="20"/>
    <x v="3"/>
    <s v="Ramp late to pick up EWCHR "/>
    <x v="0"/>
    <n v="1"/>
  </r>
  <r>
    <x v="44"/>
    <x v="40"/>
    <n v="355"/>
    <x v="65"/>
    <d v="1899-12-30T08:27:00"/>
    <d v="1899-12-30T08:31:00"/>
    <x v="14"/>
    <x v="1"/>
    <x v="1"/>
    <s v="MX updating logbook @0824"/>
    <x v="1"/>
    <n v="1"/>
  </r>
  <r>
    <x v="44"/>
    <x v="10"/>
    <n v="101"/>
    <x v="24"/>
    <d v="1899-12-30T08:40:00"/>
    <d v="1899-12-30T08:50:00"/>
    <x v="12"/>
    <x v="19"/>
    <x v="0"/>
    <s v="FA pulled 2 bags off to be tagged after being fully boarded/Poor cabin management "/>
    <x v="1"/>
    <n v="1"/>
  </r>
  <r>
    <x v="44"/>
    <x v="6"/>
    <n v="1907"/>
    <x v="30"/>
    <d v="1899-12-30T08:47:00"/>
    <d v="1899-12-30T12:19:00"/>
    <x v="100"/>
    <x v="7"/>
    <x v="1"/>
    <s v="RTG/Tail swap from 835 due to leading edge indicator "/>
    <x v="1"/>
    <n v="1"/>
  </r>
  <r>
    <x v="44"/>
    <x v="22"/>
    <n v="1991"/>
    <x v="17"/>
    <d v="1899-12-30T12:00:00"/>
    <d v="1899-12-30T14:00:00"/>
    <x v="18"/>
    <x v="1"/>
    <x v="1"/>
    <s v="LAE  SOC advised MX holding boarding for coffee pot/main tire change//coded by SOC"/>
    <x v="3"/>
    <n v="1"/>
  </r>
  <r>
    <x v="44"/>
    <x v="22"/>
    <n v="1991"/>
    <x v="17"/>
    <d v="1899-12-30T12:00:00"/>
    <d v="1899-12-30T14:00:00"/>
    <x v="10"/>
    <x v="67"/>
    <x v="3"/>
    <s v="LAE  SOC advised MX holding boarding for coffee pot/main tire change//coded by SOC"/>
    <x v="3"/>
    <n v="1"/>
  </r>
  <r>
    <x v="44"/>
    <x v="18"/>
    <n v="277"/>
    <x v="58"/>
    <d v="1899-12-30T13:40:00"/>
    <d v="1899-12-30T14:05:00"/>
    <x v="19"/>
    <x v="15"/>
    <x v="3"/>
    <s v=":13 LAE :12 last scan @ 13:46//CLR called @ 13:59//BW advised waiting for CLR to be printed//CLPS load plan email @ 12:35//ACC believes it was printed @ 12:39//started ticket with IT to confirm when this was printed//INC0126019"/>
    <x v="3"/>
    <n v="1"/>
  </r>
  <r>
    <x v="44"/>
    <x v="0"/>
    <n v="421"/>
    <x v="17"/>
    <d v="1899-12-30T14:27:00"/>
    <d v="1899-12-30T14:47:00"/>
    <x v="29"/>
    <x v="68"/>
    <x v="1"/>
    <s v=":09 LAE :11 Last pax off 14:06//boarding started 14:15//late boarding due to CA,FA lead and CSA MOD discussing SVAN that bit employee//CRO denied SVAN//pax rebooked and getting a carrier for PETC//safety report filed"/>
    <x v="3"/>
    <n v="1"/>
  </r>
  <r>
    <x v="44"/>
    <x v="20"/>
    <n v="503"/>
    <x v="7"/>
    <d v="1899-12-30T14:20:00"/>
    <d v="1899-12-30T15:26:00"/>
    <x v="49"/>
    <x v="10"/>
    <x v="6"/>
    <s v="1:04 LAE  :02 2 WCHR "/>
    <x v="3"/>
    <n v="1"/>
  </r>
  <r>
    <x v="44"/>
    <x v="16"/>
    <n v="295"/>
    <x v="40"/>
    <d v="1899-12-30T14:40:00"/>
    <d v="1899-12-30T17:05:00"/>
    <x v="18"/>
    <x v="1"/>
    <x v="1"/>
    <s v=":115 LAE 1:10 MX held boarding due to tire change"/>
    <x v="3"/>
    <n v="1"/>
  </r>
  <r>
    <x v="44"/>
    <x v="40"/>
    <n v="657"/>
    <x v="22"/>
    <d v="1899-12-30T15:20:00"/>
    <d v="1899-12-30T15:36:00"/>
    <x v="40"/>
    <x v="12"/>
    <x v="7"/>
    <s v=":11 LAE :05 CSA working flight was bit by SVAN//APD taking statement causing delayed boarding"/>
    <x v="3"/>
    <n v="1"/>
  </r>
  <r>
    <x v="45"/>
    <x v="17"/>
    <n v="427"/>
    <x v="17"/>
    <d v="1899-12-30T12:00:00"/>
    <d v="1899-12-30T12:06:00"/>
    <x v="57"/>
    <x v="69"/>
    <x v="6"/>
    <s v="Pax seating issue"/>
    <x v="0"/>
    <n v="1"/>
  </r>
  <r>
    <x v="46"/>
    <x v="42"/>
    <n v="427"/>
    <x v="17"/>
    <d v="1899-12-30T13:00:00"/>
    <d v="1899-12-30T13:12:00"/>
    <x v="19"/>
    <x v="10"/>
    <x v="6"/>
    <s v="CA called CRO for ADA PAX/Tag WCHR at 1310"/>
    <x v="1"/>
    <n v="1"/>
  </r>
  <r>
    <x v="46"/>
    <x v="17"/>
    <n v="285"/>
    <x v="15"/>
    <d v="1899-12-30T14:40:00"/>
    <d v="1899-12-30T14:44:00"/>
    <x v="14"/>
    <x v="19"/>
    <x v="0"/>
    <s v="FA taking adtl time for safety checks/First PAX on board @1417/Securing cabin @STD"/>
    <x v="1"/>
    <n v="1"/>
  </r>
  <r>
    <x v="47"/>
    <x v="24"/>
    <n v="101"/>
    <x v="24"/>
    <d v="1899-12-30T06:20:00"/>
    <d v="1899-12-30T07:17:00"/>
    <x v="78"/>
    <x v="7"/>
    <x v="1"/>
    <s v="APU INOP SWAP to 822 (XWA could not handle air start)"/>
    <x v="0"/>
    <n v="1"/>
  </r>
  <r>
    <x v="47"/>
    <x v="40"/>
    <n v="193"/>
    <x v="2"/>
    <d v="1899-12-30T08:00:00"/>
    <d v="1899-12-30T08:01:00"/>
    <x v="3"/>
    <x v="1"/>
    <x v="1"/>
    <s v="Air start "/>
    <x v="0"/>
    <n v="1"/>
  </r>
  <r>
    <x v="47"/>
    <x v="36"/>
    <n v="607"/>
    <x v="14"/>
    <d v="1899-12-30T14:14:00"/>
    <d v="1899-12-30T14:15:00"/>
    <x v="3"/>
    <x v="18"/>
    <x v="5"/>
    <s v="CA sick call/Pilot replacement "/>
    <x v="1"/>
    <n v="1"/>
  </r>
  <r>
    <x v="47"/>
    <x v="5"/>
    <n v="1925"/>
    <x v="39"/>
    <d v="1899-12-30T15:07:00"/>
    <d v="1899-12-30T15:35:00"/>
    <x v="76"/>
    <x v="11"/>
    <x v="5"/>
    <s v="Connecting crew from BWI/194"/>
    <x v="1"/>
    <n v="1"/>
  </r>
  <r>
    <x v="47"/>
    <x v="19"/>
    <n v="395"/>
    <x v="16"/>
    <d v="1899-12-30T15:14:00"/>
    <d v="1899-12-30T15:45:00"/>
    <x v="8"/>
    <x v="10"/>
    <x v="6"/>
    <s v=":13 LAE :18 Boarding 5 ADA PAX/POS needed lift and assist cause slow boarding "/>
    <x v="1"/>
    <n v="1"/>
  </r>
  <r>
    <x v="47"/>
    <x v="40"/>
    <n v="295"/>
    <x v="40"/>
    <d v="1899-12-30T15:34:00"/>
    <d v="1899-12-30T15:54:00"/>
    <x v="29"/>
    <x v="29"/>
    <x v="1"/>
    <s v=":9 LAE :11 INOP APU/Air start required"/>
    <x v="1"/>
    <n v="1"/>
  </r>
  <r>
    <x v="47"/>
    <x v="14"/>
    <n v="421"/>
    <x v="17"/>
    <d v="1899-12-30T15:27:00"/>
    <d v="1899-12-30T15:54:00"/>
    <x v="66"/>
    <x v="19"/>
    <x v="0"/>
    <s v=":20 LAE :7 First PAX on board @1526/PAX seated @1548/FA still securing OH/Slow cabin management"/>
    <x v="1"/>
    <n v="1"/>
  </r>
  <r>
    <x v="47"/>
    <x v="41"/>
    <n v="657"/>
    <x v="22"/>
    <d v="1899-12-30T16:07:00"/>
    <d v="1899-12-30T16:39:00"/>
    <x v="42"/>
    <x v="11"/>
    <x v="5"/>
    <s v=":8 LAE :24 Connecting crew from MHT/1820"/>
    <x v="1"/>
    <n v="1"/>
  </r>
  <r>
    <x v="47"/>
    <x v="2"/>
    <n v="217"/>
    <x v="27"/>
    <d v="1899-12-30T16:20:00"/>
    <d v="1899-12-30T16:43:00"/>
    <x v="2"/>
    <x v="62"/>
    <x v="6"/>
    <s v=":14 LAE :9 LATE PLR"/>
    <x v="1"/>
    <n v="1"/>
  </r>
  <r>
    <x v="48"/>
    <x v="30"/>
    <n v="1915"/>
    <x v="15"/>
    <d v="1899-12-30T06:00:00"/>
    <d v="1899-12-30T06:04:00"/>
    <x v="14"/>
    <x v="5"/>
    <x v="1"/>
    <s v="Late block by MX, called at 0445/0450/0500- blocked in at 0538L"/>
    <x v="0"/>
    <n v="1"/>
  </r>
  <r>
    <x v="48"/>
    <x v="14"/>
    <n v="367"/>
    <x v="34"/>
    <d v="1899-12-30T06:07:00"/>
    <d v="1899-12-30T06:49:00"/>
    <x v="71"/>
    <x v="8"/>
    <x v="5"/>
    <s v="FO Sick call"/>
    <x v="0"/>
    <n v="1"/>
  </r>
  <r>
    <x v="48"/>
    <x v="16"/>
    <n v="1697"/>
    <x v="4"/>
    <d v="1899-12-30T07:47:00"/>
    <d v="1899-12-30T07:53:00"/>
    <x v="57"/>
    <x v="1"/>
    <x v="1"/>
    <s v="Waiting for MX Logbook"/>
    <x v="0"/>
    <n v="1"/>
  </r>
  <r>
    <x v="48"/>
    <x v="21"/>
    <n v="655"/>
    <x v="22"/>
    <d v="1899-12-30T14:40:00"/>
    <d v="1899-12-30T18:36:00"/>
    <x v="101"/>
    <x v="70"/>
    <x v="1"/>
    <s v="Late from MX check//Delayed until 18:45"/>
    <x v="3"/>
    <n v="1"/>
  </r>
  <r>
    <x v="48"/>
    <x v="37"/>
    <n v="421"/>
    <x v="17"/>
    <d v="1899-12-30T14:47:00"/>
    <d v="1899-12-30T15:15:00"/>
    <x v="76"/>
    <x v="1"/>
    <x v="1"/>
    <s v="MX replaced 18 life vest tags"/>
    <x v="3"/>
    <n v="1"/>
  </r>
  <r>
    <x v="48"/>
    <x v="24"/>
    <n v="607"/>
    <x v="14"/>
    <d v="1899-12-30T16:20:00"/>
    <d v="1899-12-30T17:47:00"/>
    <x v="102"/>
    <x v="7"/>
    <x v="1"/>
    <s v="MX tail swap "/>
    <x v="3"/>
    <n v="1"/>
  </r>
  <r>
    <x v="48"/>
    <x v="2"/>
    <n v="261"/>
    <x v="42"/>
    <d v="1899-12-30T18:14:00"/>
    <d v="1899-12-30T18:50:00"/>
    <x v="87"/>
    <x v="7"/>
    <x v="1"/>
    <s v="852 swap/missing screw//Delayed 19:00"/>
    <x v="3"/>
    <n v="1"/>
  </r>
  <r>
    <x v="48"/>
    <x v="27"/>
    <n v="285"/>
    <x v="15"/>
    <d v="1899-12-30T15:40:00"/>
    <d v="1899-12-30T16:14:00"/>
    <x v="6"/>
    <x v="19"/>
    <x v="0"/>
    <s v=":20 LAE :06 FAs went down @ 15:35//boarding @ 15:40//FA completed safety checks and pax onboard 15:46 :08 Last BP scanned 15:58//ppwk to CA and returned 16:07//Cabin secured 16:13"/>
    <x v="3"/>
    <n v="1"/>
  </r>
  <r>
    <x v="49"/>
    <x v="8"/>
    <n v="1965"/>
    <x v="36"/>
    <d v="1899-12-30T06:34:00"/>
    <d v="1899-12-30T06:37:00"/>
    <x v="20"/>
    <x v="71"/>
    <x v="9"/>
    <s v="mouse reported on 834//tail swap"/>
    <x v="3"/>
    <n v="1"/>
  </r>
  <r>
    <x v="50"/>
    <x v="21"/>
    <n v="215"/>
    <x v="57"/>
    <d v="1899-12-30T11:27:00"/>
    <d v="1899-12-30T12:38:00"/>
    <x v="21"/>
    <x v="15"/>
    <x v="3"/>
    <s v=":38 LAE :33 double gated/downloaded and went to next flight before upload"/>
    <x v="3"/>
    <n v="1"/>
  </r>
  <r>
    <x v="50"/>
    <x v="37"/>
    <n v="105"/>
    <x v="24"/>
    <d v="1899-12-30T11:40:00"/>
    <d v="1899-12-30T11:56:00"/>
    <x v="59"/>
    <x v="72"/>
    <x v="5"/>
    <s v="late from YYZ delay"/>
    <x v="3"/>
    <n v="1"/>
  </r>
  <r>
    <x v="50"/>
    <x v="6"/>
    <n v="345"/>
    <x v="3"/>
    <d v="1899-12-30T12:34:00"/>
    <d v="1899-12-30T12:53:00"/>
    <x v="57"/>
    <x v="14"/>
    <x v="3"/>
    <s v=":13 LAE :06 EWCHR was listed as gate check on first CLR"/>
    <x v="3"/>
    <n v="1"/>
  </r>
  <r>
    <x v="50"/>
    <x v="11"/>
    <n v="633"/>
    <x v="41"/>
    <d v="1899-12-30T13:34:00"/>
    <d v="1899-12-30T13:46:00"/>
    <x v="9"/>
    <x v="10"/>
    <x v="6"/>
    <s v=":04 LAE :08 1 BLND/1 Aisle/3 WCHR "/>
    <x v="3"/>
    <n v="1"/>
  </r>
  <r>
    <x v="50"/>
    <x v="26"/>
    <n v="1947"/>
    <x v="36"/>
    <d v="1899-12-30T13:40:00"/>
    <d v="1899-12-30T14:22:00"/>
    <x v="71"/>
    <x v="48"/>
    <x v="2"/>
    <s v="Pilots connecting from MRY where JB malfunctioned"/>
    <x v="3"/>
    <n v="1"/>
  </r>
  <r>
    <x v="50"/>
    <x v="41"/>
    <n v="503"/>
    <x v="7"/>
    <d v="1899-12-30T13:54:00"/>
    <d v="1899-12-30T14:32:00"/>
    <x v="86"/>
    <x v="48"/>
    <x v="2"/>
    <s v="FA's connecting from MRY where JB malfunctioned "/>
    <x v="3"/>
    <n v="1"/>
  </r>
  <r>
    <x v="50"/>
    <x v="14"/>
    <n v="277"/>
    <x v="58"/>
    <d v="1899-12-30T14:14:00"/>
    <d v="1899-12-30T14:18:00"/>
    <x v="14"/>
    <x v="48"/>
    <x v="2"/>
    <s v="JB malfunction//MAC MX came out "/>
    <x v="3"/>
    <n v="1"/>
  </r>
  <r>
    <x v="50"/>
    <x v="4"/>
    <n v="617"/>
    <x v="69"/>
    <d v="1899-12-30T14:27:00"/>
    <d v="1899-12-30T14:29:00"/>
    <x v="49"/>
    <x v="8"/>
    <x v="5"/>
    <s v="JB pulled 14:24//Brake release 14:29"/>
    <x v="3"/>
    <n v="1"/>
  </r>
  <r>
    <x v="50"/>
    <x v="7"/>
    <n v="1701"/>
    <x v="19"/>
    <d v="1899-12-30T14:34:00"/>
    <d v="1899-12-30T15:36:00"/>
    <x v="12"/>
    <x v="31"/>
    <x v="6"/>
    <s v=":52 LAE :10 last pax off 14:57//boarding began 15:06//CSA was unaware that CA/FO were staying on AC from prev flight to work this flight"/>
    <x v="3"/>
    <n v="1"/>
  </r>
  <r>
    <x v="50"/>
    <x v="35"/>
    <n v="285"/>
    <x v="15"/>
    <d v="1899-12-30T14:47:00"/>
    <d v="1899-12-30T15:07:00"/>
    <x v="10"/>
    <x v="8"/>
    <x v="5"/>
    <s v="CA req to load late connecting pax"/>
    <x v="3"/>
    <n v="1"/>
  </r>
  <r>
    <x v="50"/>
    <x v="8"/>
    <n v="421"/>
    <x v="17"/>
    <d v="1899-12-30T15:00:00"/>
    <d v="1899-12-30T15:29:00"/>
    <x v="2"/>
    <x v="11"/>
    <x v="5"/>
    <s v=":19 LAE :10 Late crew rotation"/>
    <x v="3"/>
    <n v="1"/>
  </r>
  <r>
    <x v="50"/>
    <x v="9"/>
    <n v="295"/>
    <x v="40"/>
    <d v="1899-12-30T15:07:00"/>
    <d v="1899-12-30T16:16:00"/>
    <x v="8"/>
    <x v="6"/>
    <x v="4"/>
    <s v=":51 LAE :18 Catering returned//took off BOB cart and brought it back"/>
    <x v="3"/>
    <n v="1"/>
  </r>
  <r>
    <x v="50"/>
    <x v="40"/>
    <n v="605"/>
    <x v="14"/>
    <d v="1899-12-30T15:27:00"/>
    <d v="1899-12-30T16:06:00"/>
    <x v="84"/>
    <x v="72"/>
    <x v="5"/>
    <s v=":04 LAE :39 FAs late from inbound 1770"/>
    <x v="3"/>
    <n v="1"/>
  </r>
  <r>
    <x v="50"/>
    <x v="30"/>
    <n v="657"/>
    <x v="22"/>
    <d v="1899-12-30T15:34:00"/>
    <d v="1899-12-30T16:00:00"/>
    <x v="62"/>
    <x v="6"/>
    <x v="4"/>
    <s v="Catering late//off schedule"/>
    <x v="3"/>
    <n v="1"/>
  </r>
  <r>
    <x v="51"/>
    <x v="15"/>
    <n v="367"/>
    <x v="34"/>
    <d v="1899-12-30T07:20:00"/>
    <d v="1899-12-30T07:34:00"/>
    <x v="6"/>
    <x v="1"/>
    <x v="1"/>
    <s v="MX on board for LAV/Called off @0733"/>
    <x v="1"/>
    <n v="1"/>
  </r>
  <r>
    <x v="51"/>
    <x v="31"/>
    <n v="655"/>
    <x v="22"/>
    <d v="1899-12-30T14:34:00"/>
    <d v="1899-12-30T15:53:00"/>
    <x v="28"/>
    <x v="18"/>
    <x v="5"/>
    <s v="Pilot sick call//delayed 17:15"/>
    <x v="3"/>
    <n v="1"/>
  </r>
  <r>
    <x v="51"/>
    <x v="22"/>
    <n v="395"/>
    <x v="16"/>
    <d v="1899-12-30T14:40:00"/>
    <d v="1899-12-30T14:43:00"/>
    <x v="20"/>
    <x v="45"/>
    <x v="3"/>
    <s v="Checked seats//offloaded missing pax//missing pax came out of lav @ 5 min to departure/checked in and boarded"/>
    <x v="3"/>
    <n v="1"/>
  </r>
  <r>
    <x v="51"/>
    <x v="19"/>
    <n v="607"/>
    <x v="14"/>
    <d v="1899-12-30T16:00:00"/>
    <d v="1899-12-30T16:01:00"/>
    <x v="3"/>
    <x v="19"/>
    <x v="0"/>
    <s v="FA req to tag 3 overhead bags @ 5 min to departure//CSA removed backpacks and made space for overhead bags"/>
    <x v="3"/>
    <n v="1"/>
  </r>
  <r>
    <x v="52"/>
    <x v="24"/>
    <n v="207"/>
    <x v="70"/>
    <d v="1899-12-30T08:27:00"/>
    <d v="1899-12-30T08:30:00"/>
    <x v="20"/>
    <x v="5"/>
    <x v="1"/>
    <s v="Late position by MX, Blocked in @ 0745L"/>
    <x v="0"/>
    <n v="1"/>
  </r>
  <r>
    <x v="52"/>
    <x v="15"/>
    <n v="499"/>
    <x v="18"/>
    <d v="1899-12-30T09:54:00"/>
    <d v="1899-12-30T13:31:00"/>
    <x v="103"/>
    <x v="73"/>
    <x v="5"/>
    <s v="FO issue/ new crew called out- New STD 1345"/>
    <x v="0"/>
    <n v="1"/>
  </r>
  <r>
    <x v="52"/>
    <x v="32"/>
    <n v="1813"/>
    <x v="64"/>
    <d v="1899-12-30T14:20:00"/>
    <d v="1899-12-30T15:26:00"/>
    <x v="104"/>
    <x v="1"/>
    <x v="1"/>
    <s v="MX clear boarding @1506 for FWD LAV"/>
    <x v="1"/>
    <n v="1"/>
  </r>
  <r>
    <x v="52"/>
    <x v="9"/>
    <n v="407"/>
    <x v="13"/>
    <d v="1899-12-30T15:00:00"/>
    <d v="1899-12-30T15:34:00"/>
    <x v="76"/>
    <x v="20"/>
    <x v="3"/>
    <s v=":6 LAE :28 Strapping down and loading EWCHR/Cargo door closed @1518/Reclosed @1533"/>
    <x v="1"/>
    <n v="1"/>
  </r>
  <r>
    <x v="52"/>
    <x v="27"/>
    <n v="395"/>
    <x v="16"/>
    <d v="1899-12-30T15:14:00"/>
    <d v="1899-12-30T15:17:00"/>
    <x v="20"/>
    <x v="8"/>
    <x v="5"/>
    <s v="Paperwork back @1510/JB off @1511"/>
    <x v="1"/>
    <n v="1"/>
  </r>
  <r>
    <x v="52"/>
    <x v="11"/>
    <n v="421"/>
    <x v="17"/>
    <d v="1899-12-30T15:20:00"/>
    <d v="1899-12-30T15:42:00"/>
    <x v="59"/>
    <x v="12"/>
    <x v="7"/>
    <s v=":6 LAE :16 Removing PAX for vaping in LAV"/>
    <x v="1"/>
    <n v="1"/>
  </r>
  <r>
    <x v="52"/>
    <x v="1"/>
    <n v="285"/>
    <x v="15"/>
    <d v="1899-12-30T15:27:00"/>
    <d v="1899-12-30T15:40:00"/>
    <x v="12"/>
    <x v="1"/>
    <x v="1"/>
    <s v=":3 LAE :10 MX on board for logbook/RTG for APU bleed/Air start required"/>
    <x v="1"/>
    <n v="1"/>
  </r>
  <r>
    <x v="52"/>
    <x v="24"/>
    <n v="295"/>
    <x v="40"/>
    <d v="1899-12-30T16:00:00"/>
    <d v="1899-12-30T16:25:00"/>
    <x v="55"/>
    <x v="36"/>
    <x v="3"/>
    <s v="LATE LAV SERVICE/Completed @1625"/>
    <x v="1"/>
    <n v="1"/>
  </r>
  <r>
    <x v="53"/>
    <x v="7"/>
    <n v="1601"/>
    <x v="41"/>
    <d v="1899-12-30T10:00:00"/>
    <d v="1899-12-30T10:58:00"/>
    <x v="105"/>
    <x v="18"/>
    <x v="5"/>
    <s v="CA Sick Call"/>
    <x v="0"/>
    <n v="1"/>
  </r>
  <r>
    <x v="53"/>
    <x v="2"/>
    <n v="1803"/>
    <x v="48"/>
    <d v="1899-12-30T08:27:00"/>
    <d v="1899-12-30T08:52:00"/>
    <x v="55"/>
    <x v="1"/>
    <x v="1"/>
    <s v="Replacing seat cushion"/>
    <x v="0"/>
    <n v="1"/>
  </r>
  <r>
    <x v="53"/>
    <x v="25"/>
    <n v="501"/>
    <x v="7"/>
    <d v="1899-12-30T08:34:00"/>
    <d v="1899-12-30T08:40:00"/>
    <x v="57"/>
    <x v="19"/>
    <x v="0"/>
    <s v="Cabin MGT"/>
    <x v="0"/>
    <n v="1"/>
  </r>
  <r>
    <x v="53"/>
    <x v="27"/>
    <n v="1655"/>
    <x v="53"/>
    <d v="1899-12-30T10:30:00"/>
    <d v="1899-12-30T17:58:00"/>
    <x v="106"/>
    <x v="74"/>
    <x v="1"/>
    <s v="DMGD overhead bin"/>
    <x v="0"/>
    <n v="1"/>
  </r>
  <r>
    <x v="53"/>
    <x v="19"/>
    <n v="395"/>
    <x v="16"/>
    <d v="1899-12-30T14:40:00"/>
    <d v="1899-12-30T16:09:00"/>
    <x v="18"/>
    <x v="7"/>
    <x v="1"/>
    <s v="1:10 841 AOS :19 FA's req to tag bags after departure time/bags are correct size but overhead space exceeded//69 total overhead bags"/>
    <x v="3"/>
    <n v="1"/>
  </r>
  <r>
    <x v="53"/>
    <x v="19"/>
    <n v="395"/>
    <x v="16"/>
    <d v="1899-12-30T14:40:00"/>
    <d v="1899-12-30T16:09:00"/>
    <x v="30"/>
    <x v="19"/>
    <x v="0"/>
    <s v="1:10 841 AOS :19 FA's req to tag bags after departure time/bags are correct size but overhead space exceeded//69 total overhead bags"/>
    <x v="3"/>
    <n v="1"/>
  </r>
  <r>
    <x v="53"/>
    <x v="39"/>
    <n v="107"/>
    <x v="24"/>
    <d v="1899-12-30T15:34:00"/>
    <d v="1899-12-30T16:45:00"/>
    <x v="4"/>
    <x v="28"/>
    <x v="2"/>
    <s v=":56 LAE :15 ATC flow "/>
    <x v="3"/>
    <n v="1"/>
  </r>
  <r>
    <x v="53"/>
    <x v="10"/>
    <n v="657"/>
    <x v="22"/>
    <d v="1899-12-30T16:20:00"/>
    <d v="1899-12-30T16:36:00"/>
    <x v="59"/>
    <x v="1"/>
    <x v="1"/>
    <s v="MX inspecting L1 door"/>
    <x v="3"/>
    <n v="1"/>
  </r>
  <r>
    <x v="54"/>
    <x v="10"/>
    <n v="1695"/>
    <x v="10"/>
    <d v="1899-12-30T16:37:00"/>
    <d v="1899-12-30T16:39:00"/>
    <x v="49"/>
    <x v="1"/>
    <x v="1"/>
    <s v="MX HELD BOARDING"/>
    <x v="0"/>
    <n v="1"/>
  </r>
  <r>
    <x v="54"/>
    <x v="38"/>
    <n v="1629"/>
    <x v="42"/>
    <d v="1899-12-30T19:00:00"/>
    <d v="1899-12-30T19:16:00"/>
    <x v="14"/>
    <x v="68"/>
    <x v="1"/>
    <s v="LAE: Changing seatbelts"/>
    <x v="0"/>
    <n v="1"/>
  </r>
  <r>
    <x v="55"/>
    <x v="14"/>
    <n v="103"/>
    <x v="24"/>
    <d v="1899-12-30T07:27:00"/>
    <d v="1899-12-30T07:33:00"/>
    <x v="57"/>
    <x v="1"/>
    <x v="1"/>
    <s v="Waiting for logbook"/>
    <x v="1"/>
    <n v="1"/>
  </r>
  <r>
    <x v="55"/>
    <x v="17"/>
    <n v="1819"/>
    <x v="8"/>
    <d v="1899-12-30T07:47:00"/>
    <d v="1899-12-30T12:34:00"/>
    <x v="107"/>
    <x v="7"/>
    <x v="1"/>
    <s v="4:07 Aircraft availability/Multi AOS :40 LAE"/>
    <x v="1"/>
    <n v="1"/>
  </r>
  <r>
    <x v="55"/>
    <x v="27"/>
    <n v="193"/>
    <x v="2"/>
    <d v="1899-12-30T08:00:00"/>
    <d v="1899-12-30T08:02:00"/>
    <x v="49"/>
    <x v="1"/>
    <x v="1"/>
    <s v="Added MEL for FWD sink"/>
    <x v="1"/>
    <n v="1"/>
  </r>
  <r>
    <x v="55"/>
    <x v="33"/>
    <n v="1045"/>
    <x v="71"/>
    <d v="1899-12-30T12:54:00"/>
    <d v="1899-12-30T13:09:00"/>
    <x v="4"/>
    <x v="6"/>
    <x v="4"/>
    <s v="dented catering cart won't latch//new cart provided"/>
    <x v="3"/>
    <n v="1"/>
  </r>
  <r>
    <x v="55"/>
    <x v="35"/>
    <n v="207"/>
    <x v="70"/>
    <d v="1899-12-30T13:00:00"/>
    <d v="1899-12-30T13:50:00"/>
    <x v="71"/>
    <x v="6"/>
    <x v="4"/>
    <s v=":08 LAE :42 Late catering 13:37-13:50"/>
    <x v="3"/>
    <n v="1"/>
  </r>
  <r>
    <x v="55"/>
    <x v="4"/>
    <n v="345"/>
    <x v="3"/>
    <d v="1899-12-30T13:47:00"/>
    <d v="1899-12-30T14:18:00"/>
    <x v="12"/>
    <x v="54"/>
    <x v="13"/>
    <s v=":21 LAE :10 Last pax off 13:35//cleaners 13:29-13:49 causing JB back up - DK is looking further into this"/>
    <x v="3"/>
    <n v="1"/>
  </r>
  <r>
    <x v="55"/>
    <x v="8"/>
    <n v="919"/>
    <x v="63"/>
    <d v="1899-12-30T13:54:00"/>
    <d v="1899-12-30T14:55:00"/>
    <x v="19"/>
    <x v="6"/>
    <x v="4"/>
    <s v=":49 LAE :12 late catering"/>
    <x v="3"/>
    <n v="1"/>
  </r>
  <r>
    <x v="55"/>
    <x v="38"/>
    <n v="503"/>
    <x v="7"/>
    <d v="1899-12-30T14:07:00"/>
    <d v="1899-12-30T16:38:00"/>
    <x v="108"/>
    <x v="75"/>
    <x v="5"/>
    <s v="CA fatigue call"/>
    <x v="3"/>
    <n v="1"/>
  </r>
  <r>
    <x v="55"/>
    <x v="37"/>
    <n v="657"/>
    <x v="22"/>
    <d v="1899-12-30T14:27:00"/>
    <d v="1899-12-30T14:54:00"/>
    <x v="79"/>
    <x v="6"/>
    <x v="4"/>
    <s v="Catering off 14:47"/>
    <x v="3"/>
    <n v="1"/>
  </r>
  <r>
    <x v="55"/>
    <x v="11"/>
    <n v="421"/>
    <x v="17"/>
    <d v="1899-12-30T14:54:00"/>
    <d v="1899-12-30T15:56:00"/>
    <x v="2"/>
    <x v="76"/>
    <x v="6"/>
    <s v=":53 LAE :09 CSA tagging oversized bag at STD"/>
    <x v="3"/>
    <n v="1"/>
  </r>
  <r>
    <x v="55"/>
    <x v="16"/>
    <n v="395"/>
    <x v="16"/>
    <d v="1899-12-30T15:00:00"/>
    <d v="1899-12-30T15:36:00"/>
    <x v="66"/>
    <x v="8"/>
    <x v="5"/>
    <s v=":22 LAE :07 ppwk to CA 15:26 and returned 15:36 :05 Late to start boarding :02 2 WCHR"/>
    <x v="3"/>
    <n v="1"/>
  </r>
  <r>
    <x v="55"/>
    <x v="16"/>
    <n v="395"/>
    <x v="16"/>
    <d v="1899-12-30T15:00:00"/>
    <d v="1899-12-30T15:36:00"/>
    <x v="40"/>
    <x v="31"/>
    <x v="6"/>
    <s v=":22 LAE :07 ppwk to CA 15:26 and returned 15:36 :05 Late to start boarding :02 2 WCHR"/>
    <x v="3"/>
    <n v="1"/>
  </r>
  <r>
    <x v="55"/>
    <x v="16"/>
    <n v="395"/>
    <x v="16"/>
    <d v="1899-12-30T15:00:00"/>
    <d v="1899-12-30T15:36:00"/>
    <x v="49"/>
    <x v="10"/>
    <x v="6"/>
    <s v=":22 LAE :07 ppwk to CA 15:26 and returned 15:36 :05 Late to start boarding :02 2 WCHR"/>
    <x v="3"/>
    <n v="1"/>
  </r>
  <r>
    <x v="55"/>
    <x v="23"/>
    <n v="605"/>
    <x v="14"/>
    <d v="1899-12-30T15:27:00"/>
    <d v="1899-12-30T15:43:00"/>
    <x v="59"/>
    <x v="1"/>
    <x v="1"/>
    <s v="Logbook received @ 15:40"/>
    <x v="3"/>
    <n v="1"/>
  </r>
  <r>
    <x v="55"/>
    <x v="14"/>
    <n v="295"/>
    <x v="40"/>
    <d v="1899-12-30T15:40:00"/>
    <d v="1899-12-30T15:48:00"/>
    <x v="9"/>
    <x v="6"/>
    <x v="4"/>
    <s v="Catering came back to switch out meals 15:44-15:48"/>
    <x v="3"/>
    <n v="1"/>
  </r>
  <r>
    <x v="56"/>
    <x v="24"/>
    <n v="233"/>
    <x v="50"/>
    <d v="1899-12-30T07:07:00"/>
    <d v="1899-12-30T07:19:00"/>
    <x v="19"/>
    <x v="8"/>
    <x v="5"/>
    <s v="CA performing manual count "/>
    <x v="1"/>
    <n v="1"/>
  </r>
  <r>
    <x v="56"/>
    <x v="14"/>
    <n v="367"/>
    <x v="34"/>
    <d v="1899-12-30T07:20:00"/>
    <d v="1899-12-30T07:23:00"/>
    <x v="20"/>
    <x v="76"/>
    <x v="6"/>
    <s v="Late gate checks added at STD/Cargo door closed @0723"/>
    <x v="1"/>
    <n v="1"/>
  </r>
  <r>
    <x v="56"/>
    <x v="4"/>
    <n v="343"/>
    <x v="3"/>
    <d v="1899-12-30T07:27:00"/>
    <d v="1899-12-30T07:32:00"/>
    <x v="40"/>
    <x v="12"/>
    <x v="7"/>
    <s v="Waiting on late PAX to be seated/L1 door closed @0732 "/>
    <x v="1"/>
    <n v="1"/>
  </r>
  <r>
    <x v="56"/>
    <x v="7"/>
    <n v="383"/>
    <x v="29"/>
    <d v="1899-12-30T07:40:00"/>
    <d v="1899-12-30T07:53:00"/>
    <x v="35"/>
    <x v="19"/>
    <x v="0"/>
    <s v="FA pulled bag from OH @ STD to tag/LMC added @0753"/>
    <x v="1"/>
    <n v="1"/>
  </r>
  <r>
    <x v="56"/>
    <x v="35"/>
    <n v="603"/>
    <x v="14"/>
    <d v="1899-12-30T08:27:00"/>
    <d v="1899-12-30T08:40:00"/>
    <x v="35"/>
    <x v="10"/>
    <x v="6"/>
    <s v="Late ADA PAX showed to gate"/>
    <x v="1"/>
    <n v="1"/>
  </r>
  <r>
    <x v="56"/>
    <x v="6"/>
    <n v="295"/>
    <x v="40"/>
    <d v="1899-12-30T15:07:00"/>
    <d v="1899-12-30T15:47:00"/>
    <x v="5"/>
    <x v="7"/>
    <x v="1"/>
    <s v="851 AOS//tail swap"/>
    <x v="3"/>
    <n v="1"/>
  </r>
  <r>
    <x v="56"/>
    <x v="11"/>
    <n v="107"/>
    <x v="24"/>
    <d v="1899-12-30T15:47:00"/>
    <d v="1899-12-30T16:08:00"/>
    <x v="61"/>
    <x v="77"/>
    <x v="11"/>
    <s v="Gate and ticket counter computers cannot connect to server//MAC # INC0219166//SY # INC0127029//system up 15:59"/>
    <x v="3"/>
    <n v="1"/>
  </r>
  <r>
    <x v="56"/>
    <x v="4"/>
    <n v="607"/>
    <x v="14"/>
    <d v="1899-12-30T16:00:00"/>
    <d v="1899-12-30T16:31:00"/>
    <x v="74"/>
    <x v="77"/>
    <x v="11"/>
    <s v="Gate and ticket counter computers cannot connect to server//MAC # INC0219166//SY # INC0127029//system up 15:59"/>
    <x v="3"/>
    <n v="1"/>
  </r>
  <r>
    <x v="56"/>
    <x v="14"/>
    <n v="259"/>
    <x v="42"/>
    <d v="1899-12-30T16:07:00"/>
    <d v="1899-12-30T16:56:00"/>
    <x v="109"/>
    <x v="8"/>
    <x v="5"/>
    <s v="Pilot replacement"/>
    <x v="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3A316-DE67-4050-85A6-1B12D6E024CB}" name="PivotTable1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2"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pivotField showAll="0">
      <items count="18">
        <item x="2"/>
        <item x="4"/>
        <item x="15"/>
        <item x="5"/>
        <item x="16"/>
        <item x="14"/>
        <item x="3"/>
        <item x="13"/>
        <item x="0"/>
        <item x="11"/>
        <item x="12"/>
        <item x="1"/>
        <item x="10"/>
        <item x="9"/>
        <item x="6"/>
        <item x="7"/>
        <item x="8"/>
        <item t="default"/>
      </items>
    </pivotField>
    <pivotField showAll="0"/>
    <pivotField axis="axisPage"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1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425953-2806-41C4-97C1-3C21D34021A1}" name="Top Delay Codes by Delay Ti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90:L174" firstHeaderRow="1" firstDataRow="1" firstDataCol="1"/>
  <pivotFields count="20">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dataField="1"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axis="axisRow" showAll="0" sortType="descending">
      <items count="84">
        <item x="55"/>
        <item x="60"/>
        <item x="9"/>
        <item x="44"/>
        <item x="19"/>
        <item x="45"/>
        <item x="58"/>
        <item x="59"/>
        <item x="6"/>
        <item x="70"/>
        <item x="63"/>
        <item x="1"/>
        <item x="75"/>
        <item x="7"/>
        <item x="14"/>
        <item x="72"/>
        <item x="50"/>
        <item x="43"/>
        <item x="77"/>
        <item x="20"/>
        <item x="8"/>
        <item x="62"/>
        <item x="0"/>
        <item x="21"/>
        <item x="40"/>
        <item x="38"/>
        <item x="66"/>
        <item x="64"/>
        <item x="30"/>
        <item x="52"/>
        <item x="23"/>
        <item x="27"/>
        <item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x="16"/>
        <item x="35"/>
        <item x="36"/>
        <item x="71"/>
        <item x="37"/>
        <item x="5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84">
    <i>
      <x v="32"/>
    </i>
    <i>
      <x v="13"/>
    </i>
    <i>
      <x v="11"/>
    </i>
    <i>
      <x v="19"/>
    </i>
    <i>
      <x v="29"/>
    </i>
    <i>
      <x v="25"/>
    </i>
    <i>
      <x v="8"/>
    </i>
    <i>
      <x v="20"/>
    </i>
    <i>
      <x v="26"/>
    </i>
    <i>
      <x v="61"/>
    </i>
    <i>
      <x v="46"/>
    </i>
    <i>
      <x v="14"/>
    </i>
    <i>
      <x v="28"/>
    </i>
    <i>
      <x v="47"/>
    </i>
    <i>
      <x v="24"/>
    </i>
    <i>
      <x v="52"/>
    </i>
    <i>
      <x v="34"/>
    </i>
    <i>
      <x v="23"/>
    </i>
    <i>
      <x v="12"/>
    </i>
    <i>
      <x v="53"/>
    </i>
    <i>
      <x v="75"/>
    </i>
    <i>
      <x v="37"/>
    </i>
    <i>
      <x v="77"/>
    </i>
    <i>
      <x v="71"/>
    </i>
    <i>
      <x v="78"/>
    </i>
    <i>
      <x v="33"/>
    </i>
    <i>
      <x v="2"/>
    </i>
    <i>
      <x v="22"/>
    </i>
    <i>
      <x v="50"/>
    </i>
    <i>
      <x v="79"/>
    </i>
    <i>
      <x v="74"/>
    </i>
    <i>
      <x v="76"/>
    </i>
    <i>
      <x v="49"/>
    </i>
    <i>
      <x v="66"/>
    </i>
    <i>
      <x v="6"/>
    </i>
    <i>
      <x v="17"/>
    </i>
    <i>
      <x v="55"/>
    </i>
    <i>
      <x v="82"/>
    </i>
    <i>
      <x v="30"/>
    </i>
    <i>
      <x v="54"/>
    </i>
    <i>
      <x v="58"/>
    </i>
    <i>
      <x v="69"/>
    </i>
    <i>
      <x v="18"/>
    </i>
    <i>
      <x v="10"/>
    </i>
    <i>
      <x v="81"/>
    </i>
    <i>
      <x v="80"/>
    </i>
    <i>
      <x v="3"/>
    </i>
    <i>
      <x v="67"/>
    </i>
    <i>
      <x v="4"/>
    </i>
    <i>
      <x v="60"/>
    </i>
    <i>
      <x v="68"/>
    </i>
    <i>
      <x v="62"/>
    </i>
    <i>
      <x v="43"/>
    </i>
    <i>
      <x v="5"/>
    </i>
    <i>
      <x v="7"/>
    </i>
    <i>
      <x v="15"/>
    </i>
    <i>
      <x v="57"/>
    </i>
    <i>
      <x v="73"/>
    </i>
    <i>
      <x v="59"/>
    </i>
    <i>
      <x v="27"/>
    </i>
    <i>
      <x v="72"/>
    </i>
    <i>
      <x v="48"/>
    </i>
    <i>
      <x v="51"/>
    </i>
    <i>
      <x v="31"/>
    </i>
    <i>
      <x v="45"/>
    </i>
    <i>
      <x v="56"/>
    </i>
    <i>
      <x v="63"/>
    </i>
    <i>
      <x v="44"/>
    </i>
    <i>
      <x v="42"/>
    </i>
    <i>
      <x v="1"/>
    </i>
    <i>
      <x v="65"/>
    </i>
    <i>
      <x v="36"/>
    </i>
    <i>
      <x v="16"/>
    </i>
    <i>
      <x v="70"/>
    </i>
    <i>
      <x v="21"/>
    </i>
    <i>
      <x v="41"/>
    </i>
    <i>
      <x v="39"/>
    </i>
    <i>
      <x v="64"/>
    </i>
    <i>
      <x v="40"/>
    </i>
    <i>
      <x v="38"/>
    </i>
    <i>
      <x v="35"/>
    </i>
    <i>
      <x/>
    </i>
    <i>
      <x v="9"/>
    </i>
    <i t="grand">
      <x/>
    </i>
  </rowItems>
  <colItems count="1">
    <i/>
  </colItems>
  <dataFields count="1">
    <dataField name="Sum of Delay total time " fld="6" baseField="7" baseItem="0" numFmtId="165"/>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70578D-F51E-4E15-AFEE-BCB12C64F707}" name="Top 10 DLYS by Delay Cod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182:M193" firstHeaderRow="0" firstDataRow="1" firstDataCol="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axis="axisRow" dataField="1" showAll="0" measureFilter="1" sortType="descending">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autoSortScope>
        <pivotArea dataOnly="0" outline="0" fieldPosition="0">
          <references count="1">
            <reference field="4294967294" count="1" selected="0">
              <x v="0"/>
            </reference>
          </references>
        </pivotArea>
      </autoSortScope>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11">
    <i>
      <x v="11"/>
    </i>
    <i>
      <x v="72"/>
    </i>
    <i>
      <x v="13"/>
    </i>
    <i>
      <x v="20"/>
    </i>
    <i>
      <x v="22"/>
    </i>
    <i>
      <x v="14"/>
    </i>
    <i>
      <x v="26"/>
    </i>
    <i>
      <x v="57"/>
    </i>
    <i>
      <x v="25"/>
    </i>
    <i>
      <x v="33"/>
    </i>
    <i t="grand">
      <x/>
    </i>
  </rowItems>
  <colFields count="1">
    <field x="-2"/>
  </colFields>
  <colItems count="2">
    <i>
      <x/>
    </i>
    <i i="1">
      <x v="1"/>
    </i>
  </colItems>
  <dataFields count="2">
    <dataField name="Count of Delay Code" fld="7" subtotal="count" baseField="0" baseItem="0"/>
    <dataField name="Sum of Delay total time " fld="6" baseField="7" baseItem="13" numFmtId="165"/>
  </dataFields>
  <chartFormats count="3">
    <chartFormat chart="9" format="4"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6"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37504D-3AC3-4299-833F-E4EF71F65FF3}" name="ARR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P20"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axis="axisPage"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668B63-D820-4F8A-A035-3DD37A7CCB89}" name="Delay FRQ by AC"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90:H130" firstHeaderRow="1" firstDataRow="1" firstDataCol="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dataField="1"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2"/>
    </i>
    <i>
      <x v="33"/>
    </i>
    <i>
      <x v="34"/>
    </i>
    <i>
      <x v="35"/>
    </i>
    <i>
      <x v="36"/>
    </i>
    <i>
      <x v="37"/>
    </i>
    <i>
      <x v="40"/>
    </i>
    <i>
      <x v="41"/>
    </i>
    <i t="grand">
      <x/>
    </i>
  </rowItems>
  <colItems count="1">
    <i/>
  </colItems>
  <dataFields count="1">
    <dataField name="Count of A/C" fld="1" subtotal="count" baseField="1"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E689AD3-5EFA-444C-8D1F-28557E52E6B2}" name="Delay Code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P13"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axis="axisPage"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814DDB5-43CD-4CB8-A86F-F49890F8455C}" name="Sum of Delays by Date/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1:AL15" firstHeaderRow="1" firstDataRow="2" firstDataCol="1"/>
  <pivotFields count="2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dataField="1"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showAll="0">
      <items count="84">
        <item x="55"/>
        <item x="60"/>
        <item x="9"/>
        <item x="44"/>
        <item x="19"/>
        <item x="45"/>
        <item x="58"/>
        <item x="59"/>
        <item x="6"/>
        <item x="70"/>
        <item x="63"/>
        <item x="1"/>
        <item x="75"/>
        <item x="7"/>
        <item x="14"/>
        <item x="72"/>
        <item x="50"/>
        <item x="43"/>
        <item x="77"/>
        <item x="20"/>
        <item x="8"/>
        <item x="62"/>
        <item x="0"/>
        <item x="21"/>
        <item h="1" x="40"/>
        <item h="1" x="38"/>
        <item h="1" x="66"/>
        <item x="64"/>
        <item x="30"/>
        <item x="52"/>
        <item x="23"/>
        <item x="27"/>
        <item h="1"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h="1" x="16"/>
        <item x="35"/>
        <item x="36"/>
        <item x="71"/>
        <item x="37"/>
        <item x="57"/>
        <item t="default"/>
      </items>
    </pivotField>
    <pivotField axis="axisCol" showAll="0">
      <items count="19">
        <item x="2"/>
        <item x="4"/>
        <item x="16"/>
        <item x="5"/>
        <item x="17"/>
        <item x="15"/>
        <item x="3"/>
        <item x="14"/>
        <item x="0"/>
        <item x="12"/>
        <item x="6"/>
        <item x="13"/>
        <item x="1"/>
        <item x="11"/>
        <item x="10"/>
        <item x="7"/>
        <item x="8"/>
        <item x="9"/>
        <item t="default"/>
      </items>
    </pivotField>
    <pivotField showAll="0"/>
    <pivotField showAll="0"/>
    <pivotField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5"/>
    <field x="14"/>
    <field x="0"/>
  </rowFields>
  <rowItems count="3">
    <i>
      <x v="8"/>
    </i>
    <i>
      <x v="9"/>
    </i>
    <i t="grand">
      <x/>
    </i>
  </rowItems>
  <colFields count="1">
    <field x="8"/>
  </colFields>
  <colItems count="19">
    <i>
      <x/>
    </i>
    <i>
      <x v="1"/>
    </i>
    <i>
      <x v="2"/>
    </i>
    <i>
      <x v="3"/>
    </i>
    <i>
      <x v="4"/>
    </i>
    <i>
      <x v="5"/>
    </i>
    <i>
      <x v="6"/>
    </i>
    <i>
      <x v="7"/>
    </i>
    <i>
      <x v="8"/>
    </i>
    <i>
      <x v="9"/>
    </i>
    <i>
      <x v="10"/>
    </i>
    <i>
      <x v="11"/>
    </i>
    <i>
      <x v="12"/>
    </i>
    <i>
      <x v="13"/>
    </i>
    <i>
      <x v="14"/>
    </i>
    <i>
      <x v="15"/>
    </i>
    <i>
      <x v="16"/>
    </i>
    <i>
      <x v="17"/>
    </i>
    <i t="grand">
      <x/>
    </i>
  </colItems>
  <dataFields count="1">
    <dataField name="Sum of Delay total time " fld="6" baseField="13" baseItem="8" numFmtId="165"/>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24E49AF-F165-4277-98AD-55353901C501}" name="Delay Count by Date/Departme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S4:AJ8" firstHeaderRow="1" firstDataRow="2" firstDataCol="1"/>
  <pivotFields count="16">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Col"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2"/>
    <field x="0"/>
  </rowFields>
  <rowItems count="3">
    <i>
      <x v="8"/>
    </i>
    <i>
      <x v="9"/>
    </i>
    <i t="grand">
      <x/>
    </i>
  </rowItems>
  <colFields count="1">
    <field x="8"/>
  </colFields>
  <colItems count="17">
    <i>
      <x/>
    </i>
    <i>
      <x v="1"/>
    </i>
    <i>
      <x v="2"/>
    </i>
    <i>
      <x v="3"/>
    </i>
    <i>
      <x v="4"/>
    </i>
    <i>
      <x v="5"/>
    </i>
    <i>
      <x v="6"/>
    </i>
    <i>
      <x v="7"/>
    </i>
    <i>
      <x v="8"/>
    </i>
    <i>
      <x v="9"/>
    </i>
    <i>
      <x v="11"/>
    </i>
    <i>
      <x v="12"/>
    </i>
    <i>
      <x v="13"/>
    </i>
    <i>
      <x v="14"/>
    </i>
    <i>
      <x v="15"/>
    </i>
    <i>
      <x v="16"/>
    </i>
    <i t="grand">
      <x/>
    </i>
  </colItems>
  <dataFields count="1">
    <dataField name="Count of Delay total time " fld="6" subtotal="count" baseField="0" baseItem="0"/>
  </dataFields>
  <chartFormats count="18">
    <chartFormat chart="4" format="35" series="1">
      <pivotArea type="data" outline="0" fieldPosition="0">
        <references count="2">
          <reference field="4294967294" count="1" selected="0">
            <x v="0"/>
          </reference>
          <reference field="8" count="1" selected="0">
            <x v="0"/>
          </reference>
        </references>
      </pivotArea>
    </chartFormat>
    <chartFormat chart="4" format="36" series="1">
      <pivotArea type="data" outline="0" fieldPosition="0">
        <references count="2">
          <reference field="4294967294" count="1" selected="0">
            <x v="0"/>
          </reference>
          <reference field="8" count="1" selected="0">
            <x v="1"/>
          </reference>
        </references>
      </pivotArea>
    </chartFormat>
    <chartFormat chart="4" format="37" series="1">
      <pivotArea type="data" outline="0" fieldPosition="0">
        <references count="2">
          <reference field="4294967294" count="1" selected="0">
            <x v="0"/>
          </reference>
          <reference field="8" count="1" selected="0">
            <x v="2"/>
          </reference>
        </references>
      </pivotArea>
    </chartFormat>
    <chartFormat chart="4" format="38" series="1">
      <pivotArea type="data" outline="0" fieldPosition="0">
        <references count="2">
          <reference field="4294967294" count="1" selected="0">
            <x v="0"/>
          </reference>
          <reference field="8" count="1" selected="0">
            <x v="3"/>
          </reference>
        </references>
      </pivotArea>
    </chartFormat>
    <chartFormat chart="4" format="39" series="1">
      <pivotArea type="data" outline="0" fieldPosition="0">
        <references count="2">
          <reference field="4294967294" count="1" selected="0">
            <x v="0"/>
          </reference>
          <reference field="8" count="1" selected="0">
            <x v="4"/>
          </reference>
        </references>
      </pivotArea>
    </chartFormat>
    <chartFormat chart="4" format="40" series="1">
      <pivotArea type="data" outline="0" fieldPosition="0">
        <references count="2">
          <reference field="4294967294" count="1" selected="0">
            <x v="0"/>
          </reference>
          <reference field="8" count="1" selected="0">
            <x v="5"/>
          </reference>
        </references>
      </pivotArea>
    </chartFormat>
    <chartFormat chart="4" format="41" series="1">
      <pivotArea type="data" outline="0" fieldPosition="0">
        <references count="2">
          <reference field="4294967294" count="1" selected="0">
            <x v="0"/>
          </reference>
          <reference field="8" count="1" selected="0">
            <x v="6"/>
          </reference>
        </references>
      </pivotArea>
    </chartFormat>
    <chartFormat chart="4" format="42" series="1">
      <pivotArea type="data" outline="0" fieldPosition="0">
        <references count="2">
          <reference field="4294967294" count="1" selected="0">
            <x v="0"/>
          </reference>
          <reference field="8" count="1" selected="0">
            <x v="7"/>
          </reference>
        </references>
      </pivotArea>
    </chartFormat>
    <chartFormat chart="4" format="43" series="1">
      <pivotArea type="data" outline="0" fieldPosition="0">
        <references count="2">
          <reference field="4294967294" count="1" selected="0">
            <x v="0"/>
          </reference>
          <reference field="8" count="1" selected="0">
            <x v="8"/>
          </reference>
        </references>
      </pivotArea>
    </chartFormat>
    <chartFormat chart="4" format="44" series="1">
      <pivotArea type="data" outline="0" fieldPosition="0">
        <references count="2">
          <reference field="4294967294" count="1" selected="0">
            <x v="0"/>
          </reference>
          <reference field="8" count="1" selected="0">
            <x v="9"/>
          </reference>
        </references>
      </pivotArea>
    </chartFormat>
    <chartFormat chart="4" format="45" series="1">
      <pivotArea type="data" outline="0" fieldPosition="0">
        <references count="2">
          <reference field="4294967294" count="1" selected="0">
            <x v="0"/>
          </reference>
          <reference field="8" count="1" selected="0">
            <x v="10"/>
          </reference>
        </references>
      </pivotArea>
    </chartFormat>
    <chartFormat chart="4" format="46" series="1">
      <pivotArea type="data" outline="0" fieldPosition="0">
        <references count="2">
          <reference field="4294967294" count="1" selected="0">
            <x v="0"/>
          </reference>
          <reference field="8" count="1" selected="0">
            <x v="11"/>
          </reference>
        </references>
      </pivotArea>
    </chartFormat>
    <chartFormat chart="4" format="47" series="1">
      <pivotArea type="data" outline="0" fieldPosition="0">
        <references count="2">
          <reference field="4294967294" count="1" selected="0">
            <x v="0"/>
          </reference>
          <reference field="8" count="1" selected="0">
            <x v="12"/>
          </reference>
        </references>
      </pivotArea>
    </chartFormat>
    <chartFormat chart="4" format="48" series="1">
      <pivotArea type="data" outline="0" fieldPosition="0">
        <references count="2">
          <reference field="4294967294" count="1" selected="0">
            <x v="0"/>
          </reference>
          <reference field="8" count="1" selected="0">
            <x v="13"/>
          </reference>
        </references>
      </pivotArea>
    </chartFormat>
    <chartFormat chart="4" format="49" series="1">
      <pivotArea type="data" outline="0" fieldPosition="0">
        <references count="2">
          <reference field="4294967294" count="1" selected="0">
            <x v="0"/>
          </reference>
          <reference field="8" count="1" selected="0">
            <x v="14"/>
          </reference>
        </references>
      </pivotArea>
    </chartFormat>
    <chartFormat chart="4" format="50" series="1">
      <pivotArea type="data" outline="0" fieldPosition="0">
        <references count="2">
          <reference field="4294967294" count="1" selected="0">
            <x v="0"/>
          </reference>
          <reference field="8" count="1" selected="0">
            <x v="15"/>
          </reference>
        </references>
      </pivotArea>
    </chartFormat>
    <chartFormat chart="4" format="51" series="1">
      <pivotArea type="data" outline="0" fieldPosition="0">
        <references count="2">
          <reference field="4294967294" count="1" selected="0">
            <x v="0"/>
          </reference>
          <reference field="8" count="1" selected="0">
            <x v="16"/>
          </reference>
        </references>
      </pivotArea>
    </chartFormat>
    <chartFormat chart="4"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BBEC555-6E13-40ED-ACCE-B3950CF161E6}" name="MOD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P6"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pivotField showAll="0">
      <items count="18">
        <item x="2"/>
        <item x="4"/>
        <item x="15"/>
        <item x="5"/>
        <item x="16"/>
        <item x="14"/>
        <item x="3"/>
        <item x="13"/>
        <item x="0"/>
        <item x="11"/>
        <item x="12"/>
        <item x="1"/>
        <item x="10"/>
        <item x="9"/>
        <item x="6"/>
        <item x="7"/>
        <item x="8"/>
        <item t="default"/>
      </items>
    </pivotField>
    <pivotField showAll="0"/>
    <pivotField axis="axisPage"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1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49C8FD9-B493-479A-B3C1-F5EF5B834E54}" name="Delays by Departme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C4:D22" firstHeaderRow="1" firstDataRow="1" firstDataCol="1"/>
  <pivotFields count="15">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Row"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Count of Delay total time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939BA77-8462-4817-8A05-CE0264E98D31}" name="Department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P33"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Page"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5AB76-2564-43F8-9216-B2C27B946597}" name="PivotTable2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24"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Page"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04B1F4B-DE1B-49DC-B37E-8AE4966B9C69}" name="Date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P26" firstHeaderRow="0" firstDataRow="0" firstDataCol="0" rowPageCount="1" colPageCount="1"/>
  <pivotFields count="16">
    <pivotField axis="axisPage"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D599C07-C4BA-4CE6-82A5-CD0BE84A067C}" name="Delay Time By D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   ">
  <location ref="C90:D150" firstHeaderRow="1" firstDataRow="1" firstDataCol="1"/>
  <pivotFields count="2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dataField="1"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showAll="0">
      <items count="84">
        <item x="55"/>
        <item x="60"/>
        <item x="9"/>
        <item x="44"/>
        <item x="19"/>
        <item x="45"/>
        <item x="58"/>
        <item x="59"/>
        <item x="6"/>
        <item x="70"/>
        <item x="63"/>
        <item x="1"/>
        <item x="75"/>
        <item x="7"/>
        <item x="14"/>
        <item x="72"/>
        <item x="50"/>
        <item x="43"/>
        <item x="77"/>
        <item x="20"/>
        <item x="8"/>
        <item x="62"/>
        <item x="0"/>
        <item x="21"/>
        <item h="1" x="40"/>
        <item h="1" x="38"/>
        <item h="1" x="66"/>
        <item x="64"/>
        <item x="30"/>
        <item x="52"/>
        <item x="23"/>
        <item x="27"/>
        <item h="1"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h="1" x="16"/>
        <item x="35"/>
        <item x="36"/>
        <item x="71"/>
        <item x="37"/>
        <item x="57"/>
        <item t="default"/>
      </items>
    </pivotField>
    <pivotField showAll="0"/>
    <pivotField showAll="0"/>
    <pivotField showAll="0"/>
    <pivotField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5"/>
    <field x="14"/>
    <field x="0"/>
  </rowFields>
  <rowItems count="60">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5"/>
    </i>
    <i r="1">
      <x v="256"/>
    </i>
    <i r="1">
      <x v="257"/>
    </i>
    <i r="1">
      <x v="258"/>
    </i>
    <i r="1">
      <x v="259"/>
    </i>
    <i r="1">
      <x v="261"/>
    </i>
    <i r="1">
      <x v="262"/>
    </i>
    <i r="1">
      <x v="263"/>
    </i>
    <i r="1">
      <x v="264"/>
    </i>
    <i r="1">
      <x v="265"/>
    </i>
    <i r="1">
      <x v="266"/>
    </i>
    <i r="1">
      <x v="267"/>
    </i>
    <i r="1">
      <x v="270"/>
    </i>
    <i r="1">
      <x v="271"/>
    </i>
    <i r="1">
      <x v="272"/>
    </i>
    <i r="1">
      <x v="273"/>
    </i>
    <i r="1">
      <x v="274"/>
    </i>
    <i t="grand">
      <x/>
    </i>
  </rowItems>
  <colItems count="1">
    <i/>
  </colItems>
  <dataFields count="1">
    <dataField name="Sum of Delay total time " fld="6" baseField="11" baseItem="8" numFmtId="165"/>
  </dataFields>
  <chartFormats count="3">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48FE68-6440-4380-85A9-34F98D592E95}" name="PivotTable1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21" firstHeaderRow="0" firstDataRow="0" firstDataCol="0" rowPageCount="1" colPageCount="1"/>
  <pivotFields count="16">
    <pivotField axis="axisPage"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EF2FD-BC3E-4C4F-9DF3-83C7CD71DE03}" name="PivotTable17"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8"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axis="axisPage"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8AFB3D-ACC0-4797-8E48-F82395EFE6C5}" name="PivotTable1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5"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axis="axisPage"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F5FCC4-71A8-447C-BD93-41462E8934E6}" name="AVG Delay by AR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4:P77" firstHeaderRow="1" firstDataRow="1" firstDataCol="1"/>
  <pivotFields count="12">
    <pivotField numFmtId="14" showAll="0"/>
    <pivotField showAll="0"/>
    <pivotField showAll="0"/>
    <pivotField axis="axisRow" showAll="0">
      <items count="73">
        <item x="31"/>
        <item x="28"/>
        <item x="65"/>
        <item x="58"/>
        <item x="1"/>
        <item x="42"/>
        <item x="62"/>
        <item x="52"/>
        <item x="71"/>
        <item x="38"/>
        <item x="2"/>
        <item x="9"/>
        <item x="57"/>
        <item x="61"/>
        <item x="37"/>
        <item x="54"/>
        <item x="23"/>
        <item x="44"/>
        <item x="27"/>
        <item x="22"/>
        <item x="7"/>
        <item x="30"/>
        <item x="34"/>
        <item x="51"/>
        <item x="32"/>
        <item x="26"/>
        <item x="48"/>
        <item x="67"/>
        <item x="25"/>
        <item x="47"/>
        <item x="12"/>
        <item x="6"/>
        <item x="18"/>
        <item x="0"/>
        <item x="24"/>
        <item x="17"/>
        <item x="66"/>
        <item x="3"/>
        <item x="68"/>
        <item x="21"/>
        <item x="59"/>
        <item x="49"/>
        <item x="39"/>
        <item x="60"/>
        <item x="56"/>
        <item x="43"/>
        <item x="41"/>
        <item x="33"/>
        <item x="14"/>
        <item x="11"/>
        <item x="69"/>
        <item x="50"/>
        <item x="8"/>
        <item x="55"/>
        <item x="63"/>
        <item x="36"/>
        <item x="20"/>
        <item x="29"/>
        <item x="13"/>
        <item x="70"/>
        <item x="53"/>
        <item x="15"/>
        <item x="16"/>
        <item x="45"/>
        <item x="19"/>
        <item x="5"/>
        <item x="35"/>
        <item x="40"/>
        <item x="64"/>
        <item x="10"/>
        <item x="46"/>
        <item x="4"/>
        <item t="default"/>
      </items>
    </pivotField>
    <pivotField numFmtId="20" showAll="0"/>
    <pivotField numFmtId="20" showAll="0"/>
    <pivotField showAll="0">
      <items count="111">
        <item x="3"/>
        <item x="49"/>
        <item x="20"/>
        <item x="14"/>
        <item x="40"/>
        <item x="58"/>
        <item x="67"/>
        <item x="9"/>
        <item x="2"/>
        <item x="12"/>
        <item x="29"/>
        <item x="19"/>
        <item x="35"/>
        <item x="6"/>
        <item x="4"/>
        <item x="60"/>
        <item x="39"/>
        <item x="8"/>
        <item x="30"/>
        <item x="10"/>
        <item x="62"/>
        <item x="24"/>
        <item x="7"/>
        <item x="42"/>
        <item x="55"/>
        <item x="63"/>
        <item x="81"/>
        <item x="77"/>
        <item x="98"/>
        <item x="43"/>
        <item x="75"/>
        <item x="79"/>
        <item x="21"/>
        <item x="15"/>
        <item x="85"/>
        <item x="87"/>
        <item x="54"/>
        <item x="57"/>
        <item x="25"/>
        <item x="5"/>
        <item x="82"/>
        <item x="72"/>
        <item x="0"/>
        <item x="1"/>
        <item x="90"/>
        <item x="17"/>
        <item x="92"/>
        <item x="46"/>
        <item x="109"/>
        <item x="50"/>
        <item x="83"/>
        <item x="93"/>
        <item x="95"/>
        <item x="13"/>
        <item x="91"/>
        <item x="80"/>
        <item x="105"/>
        <item x="99"/>
        <item x="38"/>
        <item x="69"/>
        <item x="65"/>
        <item x="96"/>
        <item x="104"/>
        <item x="52"/>
        <item x="18"/>
        <item x="41"/>
        <item x="16"/>
        <item x="73"/>
        <item x="61"/>
        <item x="34"/>
        <item x="88"/>
        <item x="28"/>
        <item x="33"/>
        <item x="51"/>
        <item x="86"/>
        <item x="84"/>
        <item x="102"/>
        <item x="56"/>
        <item x="70"/>
        <item x="36"/>
        <item x="31"/>
        <item x="37"/>
        <item x="74"/>
        <item x="45"/>
        <item x="23"/>
        <item x="32"/>
        <item x="48"/>
        <item x="94"/>
        <item x="22"/>
        <item x="108"/>
        <item x="26"/>
        <item x="11"/>
        <item x="68"/>
        <item x="44"/>
        <item x="71"/>
        <item x="59"/>
        <item x="64"/>
        <item x="100"/>
        <item x="103"/>
        <item x="27"/>
        <item x="53"/>
        <item x="101"/>
        <item x="107"/>
        <item x="106"/>
        <item x="78"/>
        <item x="66"/>
        <item x="89"/>
        <item x="47"/>
        <item x="97"/>
        <item x="76"/>
        <item t="default"/>
      </items>
    </pivotField>
    <pivotField showAll="0">
      <items count="87">
        <item x="58"/>
        <item x="64"/>
        <item x="9"/>
        <item x="60"/>
        <item x="22"/>
        <item x="48"/>
        <item x="62"/>
        <item x="63"/>
        <item x="6"/>
        <item x="73"/>
        <item x="67"/>
        <item x="1"/>
        <item x="78"/>
        <item x="7"/>
        <item x="19"/>
        <item x="75"/>
        <item x="53"/>
        <item x="46"/>
        <item x="80"/>
        <item x="23"/>
        <item x="8"/>
        <item x="66"/>
        <item x="0"/>
        <item x="24"/>
        <item x="68"/>
        <item x="34"/>
        <item x="55"/>
        <item x="26"/>
        <item x="31"/>
        <item x="51"/>
        <item x="11"/>
        <item x="79"/>
        <item x="56"/>
        <item x="81"/>
        <item x="33"/>
        <item x="72"/>
        <item x="44"/>
        <item x="77"/>
        <item x="71"/>
        <item x="54"/>
        <item x="84"/>
        <item x="70"/>
        <item x="37"/>
        <item x="15"/>
        <item x="10"/>
        <item x="47"/>
        <item x="76"/>
        <item x="50"/>
        <item x="28"/>
        <item x="52"/>
        <item x="12"/>
        <item x="20"/>
        <item x="16"/>
        <item x="25"/>
        <item x="38"/>
        <item x="49"/>
        <item x="36"/>
        <item x="27"/>
        <item x="43"/>
        <item x="30"/>
        <item x="82"/>
        <item x="35"/>
        <item x="18"/>
        <item x="45"/>
        <item x="14"/>
        <item x="59"/>
        <item x="65"/>
        <item x="32"/>
        <item x="4"/>
        <item x="29"/>
        <item x="85"/>
        <item x="57"/>
        <item x="42"/>
        <item x="83"/>
        <item x="13"/>
        <item x="3"/>
        <item x="21"/>
        <item x="69"/>
        <item x="5"/>
        <item x="2"/>
        <item x="17"/>
        <item x="39"/>
        <item x="40"/>
        <item x="74"/>
        <item x="41"/>
        <item x="61"/>
        <item t="default"/>
      </items>
    </pivotField>
    <pivotField showAll="0"/>
    <pivotField showAll="0">
      <items count="5">
        <item x="0"/>
        <item x="2"/>
        <item x="1"/>
        <item x="3"/>
        <item t="default"/>
      </items>
    </pivotField>
    <pivotField dataField="1" numFmtId="165"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3"/>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Average Delay Time" fld="10" baseField="3"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7678E7-1CA1-421E-A6A7-8AAD6021329D}" name="AVG Delay by A/C"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4:L48" firstHeaderRow="1" firstDataRow="1" firstDataCol="1"/>
  <pivotFields count="20">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pivotField numFmtId="20" showAll="0"/>
    <pivotField numFmtId="20" showAll="0"/>
    <pivotField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showAll="0">
      <items count="84">
        <item x="55"/>
        <item x="60"/>
        <item x="9"/>
        <item x="44"/>
        <item x="19"/>
        <item x="45"/>
        <item x="58"/>
        <item x="59"/>
        <item x="6"/>
        <item x="70"/>
        <item x="63"/>
        <item x="1"/>
        <item x="75"/>
        <item x="7"/>
        <item x="14"/>
        <item x="72"/>
        <item x="50"/>
        <item x="43"/>
        <item x="77"/>
        <item x="20"/>
        <item x="8"/>
        <item x="62"/>
        <item x="0"/>
        <item x="21"/>
        <item x="40"/>
        <item x="38"/>
        <item x="66"/>
        <item x="64"/>
        <item x="30"/>
        <item x="52"/>
        <item x="23"/>
        <item x="27"/>
        <item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x="16"/>
        <item x="35"/>
        <item x="36"/>
        <item x="71"/>
        <item x="37"/>
        <item x="57"/>
        <item t="default"/>
      </items>
    </pivotField>
    <pivotField showAll="0">
      <items count="19">
        <item x="2"/>
        <item x="4"/>
        <item x="16"/>
        <item x="5"/>
        <item x="17"/>
        <item x="15"/>
        <item x="3"/>
        <item x="14"/>
        <item x="0"/>
        <item x="12"/>
        <item x="6"/>
        <item x="13"/>
        <item x="1"/>
        <item x="11"/>
        <item x="10"/>
        <item x="7"/>
        <item x="8"/>
        <item x="9"/>
        <item t="default"/>
      </items>
    </pivotField>
    <pivotField showAll="0"/>
    <pivotField showAll="0"/>
    <pivotField dataField="1" numFmtId="165"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Average Delay Time" fld="11"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0A0A11-8FE3-4A76-9BB9-D3E6D9E8E07B}" name="TOP DELAYS BY ARR"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P182:R193" firstHeaderRow="0" firstDataRow="1" firstDataCol="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axis="axisRow" showAll="0" measureFilter="1" sortType="ascending">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autoSortScope>
        <pivotArea dataOnly="0" outline="0" fieldPosition="0">
          <references count="1">
            <reference field="4294967294" count="1" selected="0">
              <x v="0"/>
            </reference>
          </references>
        </pivotArea>
      </autoSortScope>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dataFiel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h="1" x="2"/>
        <item h="1" x="1"/>
        <item h="1"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11">
    <i>
      <x v="15"/>
    </i>
    <i>
      <x v="32"/>
    </i>
    <i>
      <x v="13"/>
    </i>
    <i>
      <x v="9"/>
    </i>
    <i>
      <x v="19"/>
    </i>
    <i>
      <x v="10"/>
    </i>
    <i>
      <x v="62"/>
    </i>
    <i>
      <x v="52"/>
    </i>
    <i>
      <x v="34"/>
    </i>
    <i>
      <x v="20"/>
    </i>
    <i t="grand">
      <x/>
    </i>
  </rowItems>
  <colFields count="1">
    <field x="-2"/>
  </colFields>
  <colItems count="2">
    <i>
      <x/>
    </i>
    <i i="1">
      <x v="1"/>
    </i>
  </colItems>
  <dataFields count="2">
    <dataField name="Count of Delay Code" fld="7" subtotal="count" baseField="0" baseItem="0"/>
    <dataField name="Sum of Delay total time " fld="6" baseField="3" baseItem="4" numFmtId="165"/>
  </dataFields>
  <chartFormats count="2">
    <chartFormat chart="16" format="15" series="1">
      <pivotArea type="data" outline="0" fieldPosition="0">
        <references count="1">
          <reference field="4294967294" count="1" selected="0">
            <x v="1"/>
          </reference>
        </references>
      </pivotArea>
    </chartFormat>
    <chartFormat chart="16"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8"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91BD9B-535C-4DFD-BB9F-4AA564286D42}" name="AVG Delay by Delay Cod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4:H88" firstHeaderRow="1" firstDataRow="1" firstDataCol="1"/>
  <pivotFields count="20">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axis="axisRow" showAll="0" sortType="ascending">
      <items count="84">
        <item x="55"/>
        <item x="60"/>
        <item x="9"/>
        <item x="44"/>
        <item x="19"/>
        <item x="45"/>
        <item x="58"/>
        <item x="59"/>
        <item x="6"/>
        <item x="70"/>
        <item x="63"/>
        <item x="1"/>
        <item x="75"/>
        <item x="7"/>
        <item x="14"/>
        <item x="72"/>
        <item x="50"/>
        <item x="43"/>
        <item x="77"/>
        <item x="20"/>
        <item x="8"/>
        <item x="62"/>
        <item x="0"/>
        <item x="21"/>
        <item x="40"/>
        <item x="38"/>
        <item x="66"/>
        <item x="64"/>
        <item x="30"/>
        <item x="52"/>
        <item x="23"/>
        <item x="27"/>
        <item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x="16"/>
        <item x="35"/>
        <item x="36"/>
        <item x="71"/>
        <item x="37"/>
        <item x="5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84">
    <i>
      <x v="9"/>
    </i>
    <i>
      <x v="40"/>
    </i>
    <i>
      <x v="39"/>
    </i>
    <i>
      <x v="21"/>
    </i>
    <i>
      <x v="38"/>
    </i>
    <i>
      <x v="35"/>
    </i>
    <i>
      <x/>
    </i>
    <i>
      <x v="16"/>
    </i>
    <i>
      <x v="1"/>
    </i>
    <i>
      <x v="64"/>
    </i>
    <i>
      <x v="41"/>
    </i>
    <i>
      <x v="15"/>
    </i>
    <i>
      <x v="31"/>
    </i>
    <i>
      <x v="70"/>
    </i>
    <i>
      <x v="48"/>
    </i>
    <i>
      <x v="44"/>
    </i>
    <i>
      <x v="51"/>
    </i>
    <i>
      <x v="59"/>
    </i>
    <i>
      <x v="36"/>
    </i>
    <i>
      <x v="45"/>
    </i>
    <i>
      <x v="42"/>
    </i>
    <i>
      <x v="65"/>
    </i>
    <i>
      <x v="57"/>
    </i>
    <i>
      <x v="56"/>
    </i>
    <i>
      <x v="63"/>
    </i>
    <i>
      <x v="7"/>
    </i>
    <i>
      <x v="72"/>
    </i>
    <i>
      <x v="27"/>
    </i>
    <i>
      <x v="43"/>
    </i>
    <i>
      <x v="62"/>
    </i>
    <i>
      <x v="4"/>
    </i>
    <i>
      <x v="73"/>
    </i>
    <i>
      <x v="5"/>
    </i>
    <i>
      <x v="3"/>
    </i>
    <i>
      <x v="60"/>
    </i>
    <i>
      <x v="58"/>
    </i>
    <i>
      <x v="6"/>
    </i>
    <i>
      <x v="18"/>
    </i>
    <i>
      <x v="68"/>
    </i>
    <i>
      <x v="54"/>
    </i>
    <i>
      <x v="67"/>
    </i>
    <i>
      <x v="80"/>
    </i>
    <i>
      <x v="55"/>
    </i>
    <i>
      <x v="81"/>
    </i>
    <i>
      <x v="10"/>
    </i>
    <i>
      <x v="69"/>
    </i>
    <i>
      <x v="30"/>
    </i>
    <i>
      <x v="49"/>
    </i>
    <i>
      <x v="82"/>
    </i>
    <i>
      <x v="17"/>
    </i>
    <i>
      <x v="74"/>
    </i>
    <i>
      <x v="66"/>
    </i>
    <i>
      <x v="50"/>
    </i>
    <i>
      <x v="76"/>
    </i>
    <i>
      <x v="2"/>
    </i>
    <i>
      <x v="79"/>
    </i>
    <i>
      <x v="22"/>
    </i>
    <i>
      <x v="33"/>
    </i>
    <i>
      <x v="78"/>
    </i>
    <i>
      <x v="47"/>
    </i>
    <i>
      <x v="77"/>
    </i>
    <i>
      <x v="71"/>
    </i>
    <i>
      <x v="23"/>
    </i>
    <i>
      <x v="53"/>
    </i>
    <i>
      <x v="52"/>
    </i>
    <i>
      <x v="75"/>
    </i>
    <i>
      <x v="37"/>
    </i>
    <i>
      <x v="34"/>
    </i>
    <i>
      <x v="24"/>
    </i>
    <i>
      <x v="12"/>
    </i>
    <i>
      <x v="46"/>
    </i>
    <i>
      <x v="26"/>
    </i>
    <i>
      <x v="28"/>
    </i>
    <i>
      <x v="14"/>
    </i>
    <i>
      <x v="61"/>
    </i>
    <i>
      <x v="8"/>
    </i>
    <i>
      <x v="20"/>
    </i>
    <i>
      <x v="25"/>
    </i>
    <i>
      <x v="29"/>
    </i>
    <i>
      <x v="19"/>
    </i>
    <i>
      <x v="11"/>
    </i>
    <i>
      <x v="32"/>
    </i>
    <i>
      <x v="13"/>
    </i>
    <i t="grand">
      <x/>
    </i>
  </rowItems>
  <colItems count="1">
    <i/>
  </colItems>
  <dataFields count="1">
    <dataField name="Sum of AVG Delay Time" fld="11" baseField="7" baseItem="9" numFmtId="165"/>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 xr10:uid="{E3F59FBE-13B0-4BE8-8B4F-95E7EDA6A175}" sourceName="MOD">
  <pivotTables>
    <pivotTable tabId="8" name="Delay Count by Date/Department"/>
    <pivotTable tabId="8" name="MOD slicer"/>
    <pivotTable tabId="8" name="Delay FRQ by AC"/>
    <pivotTable tabId="8" name="Top 10 DLYS by Delay Code"/>
    <pivotTable tabId="8" name="TOP DELAYS BY ARR"/>
    <pivotTable tabId="28" name="PivotTable11"/>
    <pivotTable tabId="8" name="Delay Code Slicer"/>
    <pivotTable tabId="28" name="PivotTable13"/>
    <pivotTable tabId="8" name="ARR slicer"/>
    <pivotTable tabId="28" name="PivotTable17"/>
    <pivotTable tabId="8" name="Date slicer"/>
    <pivotTable tabId="28" name="PivotTable19"/>
    <pivotTable tabId="8" name="Department slicer"/>
    <pivotTable tabId="28" name="PivotTable22"/>
  </pivotTables>
  <data>
    <tabular pivotCacheId="1466555194">
      <items count="4">
        <i x="0" s="1"/>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ay_Code" xr10:uid="{7B2FA249-0429-49F4-B172-3981C6629F29}" sourceName="Delay Code">
  <pivotTables>
    <pivotTable tabId="8" name="Delay Count by Date/Department"/>
    <pivotTable tabId="8" name="Delay Code Slicer"/>
    <pivotTable tabId="8" name="Delay FRQ by AC"/>
    <pivotTable tabId="8" name="Top 10 DLYS by Delay Code"/>
    <pivotTable tabId="8" name="TOP DELAYS BY ARR"/>
    <pivotTable tabId="28" name="PivotTable13"/>
    <pivotTable tabId="8" name="ARR slicer"/>
    <pivotTable tabId="28" name="PivotTable17"/>
    <pivotTable tabId="8" name="Date slicer"/>
    <pivotTable tabId="28" name="PivotTable19"/>
    <pivotTable tabId="8" name="Department slicer"/>
    <pivotTable tabId="28" name="PivotTable22"/>
  </pivotTables>
  <data>
    <tabular pivotCacheId="1466555194">
      <items count="78">
        <i x="9" s="1"/>
        <i x="40" s="1"/>
        <i x="55" s="1"/>
        <i x="6" s="1"/>
        <i x="65" s="1"/>
        <i x="1" s="1"/>
        <i x="7" s="1"/>
        <i x="13" s="1"/>
        <i x="18" s="1"/>
        <i x="8" s="1"/>
        <i x="0" s="1"/>
        <i x="19" s="1"/>
        <i x="60" s="1"/>
        <i x="28" s="1"/>
        <i x="48" s="1"/>
        <i x="21" s="1"/>
        <i x="73" s="1"/>
        <i x="69" s="1"/>
        <i x="31" s="1"/>
        <i x="68" s="1"/>
        <i x="43" s="1"/>
        <i x="23" s="1"/>
        <i x="12" s="1"/>
        <i x="15" s="1"/>
        <i x="14" s="1"/>
        <i x="20" s="1"/>
        <i x="22" s="1"/>
        <i x="74" s="1"/>
        <i x="38" s="1"/>
        <i x="52" s="1"/>
        <i x="4" s="1"/>
        <i x="24" s="1"/>
        <i x="50" s="1"/>
        <i x="3" s="1"/>
        <i x="5" s="1"/>
        <i x="2" s="1"/>
        <i x="66" s="1"/>
        <i x="51" s="1" nd="1"/>
        <i x="56" s="1" nd="1"/>
        <i x="17" s="1" nd="1"/>
        <i x="41" s="1" nd="1"/>
        <i x="54" s="1" nd="1"/>
        <i x="59" s="1" nd="1"/>
        <i x="70" s="1" nd="1"/>
        <i x="67" s="1" nd="1"/>
        <i x="46" s="1" nd="1"/>
        <i x="39" s="1" nd="1"/>
        <i x="72" s="1" nd="1"/>
        <i x="58" s="1" nd="1"/>
        <i x="25" s="1" nd="1"/>
        <i x="44" s="1" nd="1"/>
        <i x="11" s="1" nd="1"/>
        <i x="71" s="1" nd="1"/>
        <i x="49" s="1" nd="1"/>
        <i x="27" s="1" nd="1"/>
        <i x="64" s="1" nd="1"/>
        <i x="37" s="1" nd="1"/>
        <i x="63" s="1" nd="1"/>
        <i x="47" s="1" nd="1"/>
        <i x="76" s="1" nd="1"/>
        <i x="62" s="1" nd="1"/>
        <i x="10" s="1" nd="1"/>
        <i x="45" s="1" nd="1"/>
        <i x="32" s="1" nd="1"/>
        <i x="42" s="1" nd="1"/>
        <i x="30" s="1" nd="1"/>
        <i x="36" s="1" nd="1"/>
        <i x="29" s="1" nd="1"/>
        <i x="57" s="1" nd="1"/>
        <i x="26" s="1" nd="1"/>
        <i x="77" s="1" nd="1"/>
        <i x="75" s="1" nd="1"/>
        <i x="16" s="1" nd="1"/>
        <i x="61" s="1" nd="1"/>
        <i x="33" s="1" nd="1"/>
        <i x="34" s="1" nd="1"/>
        <i x="35" s="1" nd="1"/>
        <i x="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 xr10:uid="{B2B866B0-BD0E-4016-BD0B-515C8D893C3F}" sourceName="ARR">
  <pivotTables>
    <pivotTable tabId="8" name="Delay Count by Date/Department"/>
    <pivotTable tabId="8" name="ARR slicer"/>
    <pivotTable tabId="8" name="Delay FRQ by AC"/>
    <pivotTable tabId="8" name="Top 10 DLYS by Delay Code"/>
    <pivotTable tabId="8" name="TOP DELAYS BY ARR"/>
    <pivotTable tabId="28" name="PivotTable17"/>
    <pivotTable tabId="8" name="Date slicer"/>
    <pivotTable tabId="28" name="PivotTable19"/>
    <pivotTable tabId="8" name="Department slicer"/>
    <pivotTable tabId="28" name="PivotTable22"/>
  </pivotTables>
  <data>
    <tabular pivotCacheId="1466555194">
      <items count="72">
        <i x="31" s="1"/>
        <i x="28" s="1"/>
        <i x="1" s="1"/>
        <i x="41" s="1"/>
        <i x="37" s="1"/>
        <i x="2" s="1"/>
        <i x="9" s="1"/>
        <i x="55" s="1"/>
        <i x="61" s="1"/>
        <i x="36" s="1"/>
        <i x="53" s="1"/>
        <i x="43" s="1"/>
        <i x="22" s="1"/>
        <i x="7" s="1"/>
        <i x="30" s="1"/>
        <i x="33" s="1"/>
        <i x="50" s="1"/>
        <i x="32" s="1"/>
        <i x="12" s="1"/>
        <i x="6" s="1"/>
        <i x="18" s="1"/>
        <i x="0" s="1"/>
        <i x="24" s="1"/>
        <i x="17" s="1"/>
        <i x="3" s="1"/>
        <i x="68" s="1"/>
        <i x="48" s="1"/>
        <i x="42" s="1"/>
        <i x="14" s="1"/>
        <i x="11" s="1"/>
        <i x="8" s="1"/>
        <i x="35" s="1"/>
        <i x="29" s="1"/>
        <i x="70" s="1"/>
        <i x="15" s="1"/>
        <i x="16" s="1"/>
        <i x="44" s="1"/>
        <i x="5" s="1"/>
        <i x="34" s="1"/>
        <i x="10" s="1"/>
        <i x="45" s="1"/>
        <i x="4" s="1"/>
        <i x="65" s="1" nd="1"/>
        <i x="57" s="1" nd="1"/>
        <i x="62" s="1" nd="1"/>
        <i x="51" s="1" nd="1"/>
        <i x="71" s="1" nd="1"/>
        <i x="23" s="1" nd="1"/>
        <i x="27" s="1" nd="1"/>
        <i x="26" s="1" nd="1"/>
        <i x="47" s="1" nd="1"/>
        <i x="67" s="1" nd="1"/>
        <i x="25" s="1" nd="1"/>
        <i x="46" s="1" nd="1"/>
        <i x="66" s="1" nd="1"/>
        <i x="21" s="1" nd="1"/>
        <i x="58" s="1" nd="1"/>
        <i x="38" s="1" nd="1"/>
        <i x="59" s="1" nd="1"/>
        <i x="54" s="1" nd="1"/>
        <i x="40" s="1" nd="1"/>
        <i x="56" s="1" nd="1"/>
        <i x="69" s="1" nd="1"/>
        <i x="49" s="1" nd="1"/>
        <i x="60" s="1" nd="1"/>
        <i x="63" s="1" nd="1"/>
        <i x="20" s="1" nd="1"/>
        <i x="13" s="1" nd="1"/>
        <i x="52" s="1" nd="1"/>
        <i x="19" s="1" nd="1"/>
        <i x="39" s="1" nd="1"/>
        <i x="6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E08F66F-485D-4A47-B770-48AFF40015E4}" sourceName="Date">
  <pivotTables>
    <pivotTable tabId="8" name="Delay FRQ by AC"/>
    <pivotTable tabId="8" name="Date slicer"/>
    <pivotTable tabId="8" name="Delay Count by Date/Department"/>
    <pivotTable tabId="8" name="Top 10 DLYS by Delay Code"/>
    <pivotTable tabId="8" name="TOP DELAYS BY ARR"/>
    <pivotTable tabId="28" name="PivotTable19"/>
    <pivotTable tabId="8" name="Department slicer"/>
    <pivotTable tabId="28" name="PivotTable22"/>
  </pivotTables>
  <data>
    <tabular pivotCacheId="1466555194">
      <items count="57">
        <i x="0" s="1"/>
        <i x="1" s="1"/>
        <i x="2" s="1"/>
        <i x="5" s="1"/>
        <i x="8" s="1"/>
        <i x="9" s="1"/>
        <i x="12" s="1"/>
        <i x="14" s="1"/>
        <i x="15" s="1"/>
        <i x="16" s="1"/>
        <i x="19" s="1"/>
        <i x="21" s="1"/>
        <i x="22" s="1"/>
        <i x="41" s="1"/>
        <i x="42" s="1"/>
        <i x="43" s="1"/>
        <i x="45" s="1"/>
        <i x="47" s="1"/>
        <i x="48" s="1"/>
        <i x="52" s="1"/>
        <i x="53" s="1"/>
        <i x="54" s="1"/>
        <i x="3" s="1" nd="1"/>
        <i x="4" s="1" nd="1"/>
        <i x="6" s="1" nd="1"/>
        <i x="7" s="1" nd="1"/>
        <i x="10" s="1" nd="1"/>
        <i x="11" s="1" nd="1"/>
        <i x="13" s="1" nd="1"/>
        <i x="17" s="1" nd="1"/>
        <i x="18" s="1" nd="1"/>
        <i x="20" s="1" nd="1"/>
        <i x="23" s="1" nd="1"/>
        <i x="24" s="1" nd="1"/>
        <i x="25" s="1" nd="1"/>
        <i x="26" s="1" nd="1"/>
        <i x="27" s="1" nd="1"/>
        <i x="28" s="1" nd="1"/>
        <i x="29" s="1" nd="1"/>
        <i x="30" s="1" nd="1"/>
        <i x="31" s="1" nd="1"/>
        <i x="32" s="1" nd="1"/>
        <i x="33" s="1" nd="1"/>
        <i x="34" s="1" nd="1"/>
        <i x="35" s="1" nd="1"/>
        <i x="36" s="1" nd="1"/>
        <i x="37" s="1" nd="1"/>
        <i x="38" s="1" nd="1"/>
        <i x="39" s="1" nd="1"/>
        <i x="40" s="1" nd="1"/>
        <i x="44" s="1" nd="1"/>
        <i x="46" s="1" nd="1"/>
        <i x="49" s="1" nd="1"/>
        <i x="50" s="1" nd="1"/>
        <i x="51" s="1" nd="1"/>
        <i x="55" s="1" nd="1"/>
        <i x="5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084EF47-A84B-4F3B-B572-8C37A4E2DFBB}" sourceName="Department">
  <pivotTables>
    <pivotTable tabId="8" name="Delay FRQ by AC"/>
    <pivotTable tabId="8" name="Department slicer"/>
    <pivotTable tabId="8" name="Delay Count by Date/Department"/>
    <pivotTable tabId="8" name="Top 10 DLYS by Delay Code"/>
    <pivotTable tabId="8" name="TOP DELAYS BY ARR"/>
    <pivotTable tabId="28" name="PivotTable22"/>
  </pivotTables>
  <data>
    <tabular pivotCacheId="1466555194">
      <items count="17">
        <i x="2" s="1"/>
        <i x="4" s="1"/>
        <i x="15" s="1"/>
        <i x="5" s="1"/>
        <i x="16" s="1"/>
        <i x="14" s="1"/>
        <i x="3" s="1"/>
        <i x="13" s="1"/>
        <i x="0" s="1"/>
        <i x="11" s="1"/>
        <i x="1" s="1"/>
        <i x="10" s="1"/>
        <i x="9" s="1"/>
        <i x="6" s="1"/>
        <i x="7" s="1"/>
        <i x="8"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 xr10:uid="{FEC51FAE-E100-4001-9BCE-D2991DF3B03F}" cache="Slicer_MOD" caption="MOD" rowHeight="257175"/>
  <slicer name="Delay Code" xr10:uid="{791C3982-B285-4989-AA63-F07633EF13E3}" cache="Slicer_Delay_Code" caption="Delay Code" rowHeight="257175"/>
  <slicer name="ARR" xr10:uid="{9A2C8A27-317E-49FE-9DA3-371221C08608}" cache="Slicer_ARR" caption="ARR" rowHeight="257175"/>
  <slicer name="Date" xr10:uid="{E104659C-595F-4084-BCA4-02C94DE6BA9D}" cache="Slicer_Date" caption="Date" rowHeight="257175"/>
  <slicer name="Department" xr10:uid="{D95204F6-5EE3-4CE5-B13F-5792FDD5377A}" cache="Slicer_Department" caption="Departme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4A1707B-812A-4506-822E-284C123B521B}" name="Table13" displayName="Table13" ref="B1:M729" totalsRowShown="0" headerRowDxfId="54" tableBorderDxfId="53">
  <autoFilter ref="B1:M729" xr:uid="{A4A1707B-812A-4506-822E-284C123B521B}"/>
  <tableColumns count="12">
    <tableColumn id="1" xr3:uid="{7A859062-833C-4530-BBDE-FC857092B0B9}" name="Date" dataDxfId="52"/>
    <tableColumn id="2" xr3:uid="{0A49EF7E-1985-4EF4-BF7E-BC9F377A8E28}" name="A/C" dataDxfId="51"/>
    <tableColumn id="3" xr3:uid="{951778E9-2630-4BC2-9476-17D8F1C45E51}" name="Flight #" dataDxfId="50"/>
    <tableColumn id="4" xr3:uid="{B6948D82-58AA-46D5-851D-877E680E0634}" name="ARR" dataDxfId="49"/>
    <tableColumn id="5" xr3:uid="{295892DE-7E27-4830-BC6A-E8B0DC956BF4}" name="STD" dataDxfId="48"/>
    <tableColumn id="6" xr3:uid="{34572733-569C-4634-B338-6447B5286AA3}" name="ATD" dataDxfId="47"/>
    <tableColumn id="7" xr3:uid="{23075C5B-5D6C-4DBD-9109-3807448ED537}" name="Delay Time " dataDxfId="46"/>
    <tableColumn id="8" xr3:uid="{A0152E4A-1C56-4BFC-80E9-485A4FFFEB74}" name="Delay Code" dataDxfId="45"/>
    <tableColumn id="9" xr3:uid="{67061AED-C99E-42AB-8A91-0307DEDEC684}" name="Department" dataDxfId="44">
      <calculatedColumnFormula>VLOOKUP(I2,'Master Codes'!B:C,2,FALSE)</calculatedColumnFormula>
    </tableColumn>
    <tableColumn id="10" xr3:uid="{CF6B4EF8-5385-4632-A97F-E142C630B967}" name="Notes" dataDxfId="43"/>
    <tableColumn id="11" xr3:uid="{0C9FB413-00FD-4559-BB8F-FD7F7B987BEF}" name="MOD" dataDxfId="42"/>
    <tableColumn id="12" xr3:uid="{C3CE551A-7B26-4C04-832F-A0E1E0A8CB8C}" name="Average Delay Time" dataDxfId="41">
      <calculatedColumnFormula xml:space="preserve"> H2 / COUNTIFS($B:$B, B2, $D:$D, 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00FE67B-ABDD-4C0F-A127-7EA8EBFCFFE9}" name="Table17" displayName="Table17" ref="N90:Q178" totalsRowShown="0" tableBorderDxfId="39">
  <autoFilter ref="N90:Q178" xr:uid="{100FE67B-ABDD-4C0F-A127-7EA8EBFCFFE9}"/>
  <tableColumns count="4">
    <tableColumn id="1" xr3:uid="{9DDEEF0E-0301-42D1-A1AC-AFEFBEAD3C8E}" name="Date" dataDxfId="38"/>
    <tableColumn id="2" xr3:uid="{88DD0F13-2EBB-469A-87A0-35C34FBC08A9}" name="Sum of Delay total time "/>
    <tableColumn id="3" xr3:uid="{2467FB90-C89C-492E-ADA8-1D87431D29C1}" name="Moving Average"/>
    <tableColumn id="4" xr3:uid="{B846649E-17B9-4F64-886D-2FA193DA5B91}" name="Forecast"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7CA8B6-301E-4CD7-A43C-1A6731786A8B}" name="Table213" displayName="Table213" ref="B2:D121" totalsRowShown="0" headerRowDxfId="36" tableBorderDxfId="35">
  <autoFilter ref="B2:D121" xr:uid="{9BDF8957-6764-4F11-955C-A7BA8952030D}"/>
  <tableColumns count="3">
    <tableColumn id="1" xr3:uid="{E11A42E0-BE38-4897-97BA-1ED2FEC2EA99}" name="Codes" dataDxfId="34"/>
    <tableColumn id="2" xr3:uid="{943FC97E-C37E-4137-8C47-B57C191CCF0F}" name="Category" dataDxfId="33"/>
    <tableColumn id="3" xr3:uid="{50F3CDD2-9E67-4757-8B78-6CB37D3B3D85}" name="Description"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A9A325-C138-45E0-A9BF-0B42A4037A25}" name="Table4" displayName="Table4" ref="A2:D63" totalsRowShown="0" headerRowDxfId="31">
  <autoFilter ref="A2:D63" xr:uid="{3EA9A325-C138-45E0-A9BF-0B42A4037A25}"/>
  <tableColumns count="4">
    <tableColumn id="1" xr3:uid="{D6E869FC-6AEF-492C-859B-143A3234ADEC}" name="Date" dataDxfId="30"/>
    <tableColumn id="2" xr3:uid="{F3935F5E-0F18-439D-9CD8-7B840B94B4CF}" name="Scheduled Serivce Flights"/>
    <tableColumn id="3" xr3:uid="{C33883BA-454F-4C2D-B4FF-2846A2CA1C73}" name="Delayed Flights"/>
    <tableColumn id="4" xr3:uid="{B6C6A5F3-C7E3-4455-A727-658EE995ED9F}" name="On-Time Performance (OTP)" dataCellStyle="Percent">
      <calculatedColumnFormula>((B3-C3)/B3)</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C48A69-69D7-47AE-8688-FD85D40F0030}" name="Table1" displayName="Table1" ref="A1:K535" totalsRowShown="0" headerRowDxfId="29" headerRowBorderDxfId="28" tableBorderDxfId="27" totalsRowBorderDxfId="26">
  <autoFilter ref="A1:K535" xr:uid="{BAC48A69-69D7-47AE-8688-FD85D40F0030}"/>
  <tableColumns count="11">
    <tableColumn id="1" xr3:uid="{05EF5A95-F49E-42B0-A7EF-6D510873BD78}" name="Date" dataDxfId="25"/>
    <tableColumn id="2" xr3:uid="{0C5B1DF3-F578-427E-8138-0625A9F02DF8}" name="A/C" dataDxfId="24"/>
    <tableColumn id="3" xr3:uid="{0F016735-75F8-4240-9087-80E7B1113A28}" name="Flight #" dataDxfId="23"/>
    <tableColumn id="4" xr3:uid="{E9B02FD2-8D6A-4104-8159-4D9A8E86BE0C}" name="ARR" dataDxfId="22"/>
    <tableColumn id="5" xr3:uid="{A182E636-21E2-44F4-80E6-91E5F6FA3240}" name="STD" dataDxfId="21"/>
    <tableColumn id="6" xr3:uid="{A3ACE1B2-94A1-477A-848B-6E6647291A12}" name="ATD" dataDxfId="20"/>
    <tableColumn id="7" xr3:uid="{8B9B875D-D0FF-402E-B9E5-36AF8CCB2C52}" name="Delay total time " dataDxfId="19"/>
    <tableColumn id="8" xr3:uid="{0E843F59-6952-4450-8CAE-333AF041F86C}" name="Delay Code" dataDxfId="18"/>
    <tableColumn id="9" xr3:uid="{8B211C4D-FC97-42E2-976E-D464C918B2F9}" name="Department" dataDxfId="17"/>
    <tableColumn id="10" xr3:uid="{C53C025F-70BB-4058-84C4-98098C4E7D8D}" name="Notes" dataDxfId="16"/>
    <tableColumn id="11" xr3:uid="{722012AC-40EC-4A2B-9B70-F7776ADD7C4B}" name="MOD"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B4DCE21-2619-4F3A-9E5D-9CBCDCD08E2C}" name="Table1320" displayName="Table1320" ref="A1:M573" totalsRowShown="0" headerRowDxfId="14" tableBorderDxfId="13">
  <autoFilter ref="A1:M573" xr:uid="{FB4DCE21-2619-4F3A-9E5D-9CBCDCD08E2C}"/>
  <tableColumns count="13">
    <tableColumn id="1" xr3:uid="{5D0D4A35-A138-47D2-A6DF-7C0298B29B9C}" name="Date" dataDxfId="12"/>
    <tableColumn id="2" xr3:uid="{7D2E4436-F44C-46AA-AD05-460847E99BFB}" name="A/C" dataDxfId="11"/>
    <tableColumn id="3" xr3:uid="{B395B34E-0A9F-4B9A-8271-BDFE743A1B20}" name="Flight #" dataDxfId="10"/>
    <tableColumn id="4" xr3:uid="{D5D20252-3763-42B0-83A6-42B13DCD98FB}" name="ARR" dataDxfId="9"/>
    <tableColumn id="5" xr3:uid="{6D917DCB-F9CF-4749-852E-8F7FF9C47755}" name="STD" dataDxfId="8"/>
    <tableColumn id="6" xr3:uid="{12E0279D-A376-4A62-B2E7-C17F1D6C3A13}" name="ATD" dataDxfId="7"/>
    <tableColumn id="7" xr3:uid="{23CF1874-7465-4C3C-AF4D-2B9845A98FDA}" name="Delay total time " dataDxfId="6"/>
    <tableColumn id="8" xr3:uid="{94BE41B8-D7F3-4A6D-9305-7C7A2F89C066}" name="Delay Code" dataDxfId="5"/>
    <tableColumn id="9" xr3:uid="{FDD8A818-30F8-47F7-A018-9E3661B31E01}" name="Department" dataDxfId="4">
      <calculatedColumnFormula>VLOOKUP(H2,'Master Codes'!B:C,2,FALSE)</calculatedColumnFormula>
    </tableColumn>
    <tableColumn id="10" xr3:uid="{F0A7CB88-2293-4711-8A77-3A29AD563738}" name="Notes" dataDxfId="3"/>
    <tableColumn id="11" xr3:uid="{3F5AD4E3-60AA-4A0A-8C19-5466931E771B}" name="MOD" dataDxfId="2"/>
    <tableColumn id="12" xr3:uid="{33E15570-B142-418A-A504-796DEDC0A247}" name="Average Delay Time" dataDxfId="1">
      <calculatedColumnFormula xml:space="preserve"> G2 / COUNTIFS($A:$A, A2, $C:$C, C2)</calculatedColumnFormula>
    </tableColumn>
    <tableColumn id="13" xr3:uid="{37C16965-4723-437E-A016-464FEEF332D0}" name="Delayed Flights" dataDxfId="0">
      <calculatedColumnFormula>TEXT(A2, "MM/DD/YYYY") &amp; "-" &amp; C2 &amp; "-" &amp; 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18" Type="http://schemas.openxmlformats.org/officeDocument/2006/relationships/table" Target="../tables/table2.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17" Type="http://schemas.openxmlformats.org/officeDocument/2006/relationships/drawing" Target="../drawings/drawing4.xml"/><Relationship Id="rId2" Type="http://schemas.openxmlformats.org/officeDocument/2006/relationships/pivotTable" Target="../pivotTables/pivotTable7.xml"/><Relationship Id="rId16" Type="http://schemas.openxmlformats.org/officeDocument/2006/relationships/pivotTable" Target="../pivotTables/pivotTable21.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openxmlformats.org/officeDocument/2006/relationships/pivotTable" Target="../pivotTables/pivotTable20.xml"/><Relationship Id="rId10" Type="http://schemas.openxmlformats.org/officeDocument/2006/relationships/pivotTable" Target="../pivotTables/pivotTable15.xml"/><Relationship Id="rId19" Type="http://schemas.microsoft.com/office/2007/relationships/slicer" Target="../slicers/slicer1.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9AF21-7F08-45A1-8E5C-A937F7D0F139}">
  <dimension ref="A1:BF113"/>
  <sheetViews>
    <sheetView showGridLines="0" showRowColHeaders="0" topLeftCell="A4" zoomScale="75" zoomScaleNormal="75" workbookViewId="0">
      <pane xSplit="1" topLeftCell="B1" activePane="topRight" state="frozen"/>
      <selection pane="topRight"/>
    </sheetView>
  </sheetViews>
  <sheetFormatPr defaultRowHeight="15" x14ac:dyDescent="0.25"/>
  <cols>
    <col min="1" max="1" width="21.140625" style="88" customWidth="1"/>
  </cols>
  <sheetData>
    <row r="1" spans="1:58" x14ac:dyDescent="0.25">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row>
    <row r="2" spans="1:58" x14ac:dyDescent="0.25">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row>
    <row r="3" spans="1:58" x14ac:dyDescent="0.25">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row>
    <row r="4" spans="1:58" x14ac:dyDescent="0.25">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row>
    <row r="5" spans="1:58" x14ac:dyDescent="0.25">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row>
    <row r="6" spans="1:58" x14ac:dyDescent="0.25">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row>
    <row r="7" spans="1:58" x14ac:dyDescent="0.25">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row>
    <row r="8" spans="1:58" x14ac:dyDescent="0.25">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row>
    <row r="9" spans="1:58" x14ac:dyDescent="0.25">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row>
    <row r="10" spans="1:58" x14ac:dyDescent="0.25">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row>
    <row r="11" spans="1:58" x14ac:dyDescent="0.25">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row>
    <row r="12" spans="1:58" x14ac:dyDescent="0.25">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row>
    <row r="13" spans="1:58" x14ac:dyDescent="0.25">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row>
    <row r="14" spans="1:58" x14ac:dyDescent="0.25">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row>
    <row r="15" spans="1:58" x14ac:dyDescent="0.25">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row>
    <row r="16" spans="1:58" x14ac:dyDescent="0.25">
      <c r="A16" s="88" t="s">
        <v>1104</v>
      </c>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row>
    <row r="17" spans="2:58" x14ac:dyDescent="0.25">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row>
    <row r="18" spans="2:58" x14ac:dyDescent="0.25">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row>
    <row r="19" spans="2:58" x14ac:dyDescent="0.25">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row>
    <row r="20" spans="2:58" x14ac:dyDescent="0.25">
      <c r="B20" s="89"/>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row>
    <row r="21" spans="2:58" x14ac:dyDescent="0.25">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row>
    <row r="22" spans="2:58" x14ac:dyDescent="0.25">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row>
    <row r="23" spans="2:58" x14ac:dyDescent="0.25">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row>
    <row r="24" spans="2:58" x14ac:dyDescent="0.25">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row>
    <row r="25" spans="2:58" x14ac:dyDescent="0.25">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row>
    <row r="26" spans="2:58" x14ac:dyDescent="0.25">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row>
    <row r="27" spans="2:58" x14ac:dyDescent="0.25">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row>
    <row r="28" spans="2:58" x14ac:dyDescent="0.25">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row>
    <row r="29" spans="2:58" x14ac:dyDescent="0.25">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row>
    <row r="30" spans="2:58" x14ac:dyDescent="0.25">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row>
    <row r="31" spans="2:58" x14ac:dyDescent="0.25">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row>
    <row r="32" spans="2:58" x14ac:dyDescent="0.25">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row>
    <row r="33" spans="2:58" x14ac:dyDescent="0.25">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row>
    <row r="34" spans="2:58" x14ac:dyDescent="0.25">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row>
    <row r="35" spans="2:58" x14ac:dyDescent="0.25">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row>
    <row r="36" spans="2:58" x14ac:dyDescent="0.25">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row>
    <row r="37" spans="2:58" x14ac:dyDescent="0.25">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row>
    <row r="38" spans="2:58" x14ac:dyDescent="0.25">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row>
    <row r="39" spans="2:58" x14ac:dyDescent="0.25">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row>
    <row r="40" spans="2:58" x14ac:dyDescent="0.25">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row>
    <row r="41" spans="2:58" x14ac:dyDescent="0.25">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row>
    <row r="42" spans="2:58" x14ac:dyDescent="0.25">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row>
    <row r="43" spans="2:58" x14ac:dyDescent="0.25">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row>
    <row r="44" spans="2:58" x14ac:dyDescent="0.25">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row>
    <row r="45" spans="2:58" x14ac:dyDescent="0.25">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row>
    <row r="46" spans="2:58" x14ac:dyDescent="0.25">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row>
    <row r="47" spans="2:58" x14ac:dyDescent="0.25">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row>
    <row r="48" spans="2:58" x14ac:dyDescent="0.25">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row>
    <row r="49" spans="2:58" x14ac:dyDescent="0.25">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row>
    <row r="50" spans="2:58" x14ac:dyDescent="0.25">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row>
    <row r="51" spans="2:58" x14ac:dyDescent="0.25">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row>
    <row r="52" spans="2:58" x14ac:dyDescent="0.25">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row>
    <row r="53" spans="2:58" x14ac:dyDescent="0.25">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row>
    <row r="54" spans="2:58" x14ac:dyDescent="0.25">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row>
    <row r="55" spans="2:58" x14ac:dyDescent="0.25">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row>
    <row r="56" spans="2:58" x14ac:dyDescent="0.25">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row>
    <row r="57" spans="2:58" x14ac:dyDescent="0.25">
      <c r="B57" s="89"/>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row>
    <row r="58" spans="2:58" x14ac:dyDescent="0.25">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row>
    <row r="59" spans="2:58" x14ac:dyDescent="0.25">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row>
    <row r="60" spans="2:58" x14ac:dyDescent="0.25">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row>
    <row r="61" spans="2:58" x14ac:dyDescent="0.25">
      <c r="B61" s="89"/>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row>
    <row r="62" spans="2:58" x14ac:dyDescent="0.25">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row>
    <row r="63" spans="2:58" x14ac:dyDescent="0.25">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row>
    <row r="64" spans="2:58" x14ac:dyDescent="0.25">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row>
    <row r="65" spans="2:58" x14ac:dyDescent="0.25">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row>
    <row r="66" spans="2:58" x14ac:dyDescent="0.25">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row>
    <row r="67" spans="2:58" x14ac:dyDescent="0.25">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row>
    <row r="68" spans="2:58" x14ac:dyDescent="0.25">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row>
    <row r="69" spans="2:58" x14ac:dyDescent="0.25">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row>
    <row r="70" spans="2:58" x14ac:dyDescent="0.25">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row>
    <row r="71" spans="2:58" x14ac:dyDescent="0.25">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row>
    <row r="72" spans="2:58" x14ac:dyDescent="0.25">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row>
    <row r="73" spans="2:58" x14ac:dyDescent="0.25">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row>
    <row r="74" spans="2:58" x14ac:dyDescent="0.25">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row>
    <row r="75" spans="2:58" x14ac:dyDescent="0.25">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row>
    <row r="76" spans="2:58" x14ac:dyDescent="0.25">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row>
    <row r="77" spans="2:58" x14ac:dyDescent="0.25">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row>
    <row r="78" spans="2:58" x14ac:dyDescent="0.25">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row>
    <row r="79" spans="2:58" x14ac:dyDescent="0.25">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row>
    <row r="80" spans="2:58" x14ac:dyDescent="0.25">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row>
    <row r="81" spans="2:58" x14ac:dyDescent="0.25">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row>
    <row r="82" spans="2:58" x14ac:dyDescent="0.25">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row>
    <row r="83" spans="2:58" x14ac:dyDescent="0.25">
      <c r="B83" s="89"/>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row>
    <row r="84" spans="2:58" x14ac:dyDescent="0.25">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row>
    <row r="85" spans="2:58" x14ac:dyDescent="0.25">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row>
    <row r="86" spans="2:58" x14ac:dyDescent="0.25">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row>
    <row r="87" spans="2:58" x14ac:dyDescent="0.25">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row>
    <row r="88" spans="2:58" x14ac:dyDescent="0.25">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row>
    <row r="89" spans="2:58" x14ac:dyDescent="0.25">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row>
    <row r="90" spans="2:58" x14ac:dyDescent="0.25">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row>
    <row r="91" spans="2:58" x14ac:dyDescent="0.25">
      <c r="B91" s="89"/>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row>
    <row r="92" spans="2:58" x14ac:dyDescent="0.25">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row>
    <row r="93" spans="2:58" x14ac:dyDescent="0.25">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row>
    <row r="94" spans="2:58" x14ac:dyDescent="0.25">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row>
    <row r="95" spans="2:58" x14ac:dyDescent="0.25">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row>
    <row r="96" spans="2:58" x14ac:dyDescent="0.25">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row>
    <row r="97" spans="2:58" x14ac:dyDescent="0.25">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row>
    <row r="98" spans="2:58" x14ac:dyDescent="0.25">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row>
    <row r="99" spans="2:58" x14ac:dyDescent="0.25">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row>
    <row r="100" spans="2:58" x14ac:dyDescent="0.25">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row>
    <row r="101" spans="2:58" x14ac:dyDescent="0.25">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row>
    <row r="102" spans="2:58" x14ac:dyDescent="0.25">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row>
    <row r="103" spans="2:58" x14ac:dyDescent="0.25">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row>
    <row r="104" spans="2:58" x14ac:dyDescent="0.25">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row>
    <row r="105" spans="2:58" x14ac:dyDescent="0.25">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row>
    <row r="106" spans="2:58" x14ac:dyDescent="0.25">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row>
    <row r="107" spans="2:58" x14ac:dyDescent="0.25">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row>
    <row r="108" spans="2:58" x14ac:dyDescent="0.25">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row>
    <row r="109" spans="2:58" x14ac:dyDescent="0.25">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row>
    <row r="110" spans="2:58" x14ac:dyDescent="0.25">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row>
    <row r="111" spans="2:58" x14ac:dyDescent="0.25">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row>
    <row r="112" spans="2:58" x14ac:dyDescent="0.25">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row>
    <row r="113" spans="2:58" x14ac:dyDescent="0.25">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0856-8635-4D17-8285-DCD9376FAF6E}">
  <dimension ref="A1:BG113"/>
  <sheetViews>
    <sheetView showGridLines="0" showRowColHeaders="0" tabSelected="1" zoomScale="75" zoomScaleNormal="75" workbookViewId="0">
      <pane xSplit="2" topLeftCell="C1" activePane="topRight" state="frozen"/>
      <selection pane="topRight" activeCell="AA33" sqref="AA33"/>
    </sheetView>
  </sheetViews>
  <sheetFormatPr defaultRowHeight="15" x14ac:dyDescent="0.25"/>
  <cols>
    <col min="1" max="1" width="11.28515625" hidden="1" customWidth="1"/>
    <col min="2" max="2" width="20.85546875" style="88" customWidth="1"/>
    <col min="3" max="3" width="21" customWidth="1"/>
  </cols>
  <sheetData>
    <row r="1" spans="1:59" x14ac:dyDescent="0.25">
      <c r="B1" s="88" t="s">
        <v>0</v>
      </c>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row>
    <row r="2" spans="1:59" x14ac:dyDescent="0.25">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row>
    <row r="3" spans="1:59" x14ac:dyDescent="0.25">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row>
    <row r="4" spans="1:59" x14ac:dyDescent="0.25">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row>
    <row r="5" spans="1:59" x14ac:dyDescent="0.25">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row>
    <row r="6" spans="1:59" x14ac:dyDescent="0.25">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row>
    <row r="7" spans="1:59" x14ac:dyDescent="0.25">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row>
    <row r="8" spans="1:59" x14ac:dyDescent="0.25">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row>
    <row r="9" spans="1:59" x14ac:dyDescent="0.25">
      <c r="B9" s="105" t="s">
        <v>1</v>
      </c>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row>
    <row r="10" spans="1:59" x14ac:dyDescent="0.25">
      <c r="A10" s="20" t="s">
        <v>1</v>
      </c>
      <c r="B10" t="s">
        <v>18</v>
      </c>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row>
    <row r="11" spans="1:59" x14ac:dyDescent="0.25">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row>
    <row r="12" spans="1:59" x14ac:dyDescent="0.25">
      <c r="B12" s="105" t="s">
        <v>3</v>
      </c>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row>
    <row r="13" spans="1:59" x14ac:dyDescent="0.25">
      <c r="A13" s="20" t="s">
        <v>3</v>
      </c>
      <c r="B13" t="s">
        <v>2</v>
      </c>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row>
    <row r="14" spans="1:59" x14ac:dyDescent="0.25">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row>
    <row r="15" spans="1:59" x14ac:dyDescent="0.25">
      <c r="B15" s="105" t="s">
        <v>4</v>
      </c>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row>
    <row r="16" spans="1:59" x14ac:dyDescent="0.25">
      <c r="A16" s="20" t="s">
        <v>4</v>
      </c>
      <c r="B16" t="s">
        <v>2</v>
      </c>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row>
    <row r="17" spans="1:59" x14ac:dyDescent="0.25">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row>
    <row r="18" spans="1:59" x14ac:dyDescent="0.25">
      <c r="B18" s="105" t="s">
        <v>5</v>
      </c>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row>
    <row r="19" spans="1:59" x14ac:dyDescent="0.25">
      <c r="A19" s="20" t="s">
        <v>5</v>
      </c>
      <c r="B19" t="s">
        <v>2</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row>
    <row r="20" spans="1:59"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row>
    <row r="21" spans="1:59" x14ac:dyDescent="0.25">
      <c r="B21" s="105" t="s">
        <v>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row>
    <row r="22" spans="1:59" x14ac:dyDescent="0.25">
      <c r="A22" s="20" t="s">
        <v>6</v>
      </c>
      <c r="B22" t="s">
        <v>2</v>
      </c>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row>
    <row r="23" spans="1:59" x14ac:dyDescent="0.25">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row>
    <row r="24" spans="1:59" x14ac:dyDescent="0.25">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row>
    <row r="25" spans="1:59" x14ac:dyDescent="0.25">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row>
    <row r="26" spans="1:59" x14ac:dyDescent="0.25">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row>
    <row r="27" spans="1:59" x14ac:dyDescent="0.25">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row>
    <row r="28" spans="1:59"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row>
    <row r="29" spans="1:59" x14ac:dyDescent="0.25">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t="s">
        <v>7</v>
      </c>
      <c r="AO29" s="89"/>
      <c r="AP29" s="89"/>
      <c r="AQ29" s="89"/>
      <c r="AR29" s="89"/>
      <c r="AS29" s="89"/>
      <c r="AT29" s="89"/>
      <c r="AU29" s="89"/>
      <c r="AV29" s="89"/>
      <c r="AW29" s="89"/>
      <c r="AX29" s="89"/>
      <c r="AY29" s="89"/>
      <c r="AZ29" s="89"/>
      <c r="BA29" s="89"/>
      <c r="BB29" s="89"/>
      <c r="BC29" s="89"/>
      <c r="BD29" s="89"/>
      <c r="BE29" s="89"/>
      <c r="BF29" s="89"/>
      <c r="BG29" s="89"/>
    </row>
    <row r="30" spans="1:59" x14ac:dyDescent="0.25">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row>
    <row r="31" spans="1:59" x14ac:dyDescent="0.25">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row>
    <row r="32" spans="1:59"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row>
    <row r="33" spans="3:59" x14ac:dyDescent="0.25">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row>
    <row r="34" spans="3:59" x14ac:dyDescent="0.25">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row>
    <row r="35" spans="3:59" x14ac:dyDescent="0.25">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row>
    <row r="36" spans="3:59" x14ac:dyDescent="0.25">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row>
    <row r="37" spans="3:59"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row>
    <row r="38" spans="3:59" x14ac:dyDescent="0.25">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row>
    <row r="39" spans="3:59" x14ac:dyDescent="0.25">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row>
    <row r="40" spans="3:59"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row>
    <row r="41" spans="3:59" x14ac:dyDescent="0.25">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row>
    <row r="42" spans="3:59" x14ac:dyDescent="0.25">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row>
    <row r="43" spans="3:59" x14ac:dyDescent="0.25">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row>
    <row r="44" spans="3:59"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row>
    <row r="45" spans="3:59" x14ac:dyDescent="0.25">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row>
    <row r="46" spans="3:59"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row>
    <row r="47" spans="3:59" x14ac:dyDescent="0.25">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row>
    <row r="48" spans="3:59" x14ac:dyDescent="0.25">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row>
    <row r="49" spans="3:59" x14ac:dyDescent="0.25">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row>
    <row r="50" spans="3:59"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row>
    <row r="51" spans="3:59" x14ac:dyDescent="0.25">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row>
    <row r="52" spans="3:59"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row>
    <row r="53" spans="3:59" x14ac:dyDescent="0.25">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row>
    <row r="54" spans="3:59" x14ac:dyDescent="0.25">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row>
    <row r="55" spans="3:59" x14ac:dyDescent="0.25">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row>
    <row r="56" spans="3:59"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row>
    <row r="57" spans="3:59" x14ac:dyDescent="0.25">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row>
    <row r="58" spans="3:59" x14ac:dyDescent="0.25">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row>
    <row r="59" spans="3:59" x14ac:dyDescent="0.25">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row>
    <row r="60" spans="3:59" x14ac:dyDescent="0.25">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row>
    <row r="61" spans="3:59" x14ac:dyDescent="0.25">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row>
    <row r="62" spans="3:59" x14ac:dyDescent="0.25">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row>
    <row r="63" spans="3:59"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row>
    <row r="64" spans="3:59" x14ac:dyDescent="0.25">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row>
    <row r="65" spans="3:59" x14ac:dyDescent="0.25">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row>
    <row r="66" spans="3:59"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row>
    <row r="67" spans="3:59" x14ac:dyDescent="0.25">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row>
    <row r="68" spans="3:59"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row>
    <row r="69" spans="3:59" x14ac:dyDescent="0.25">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row>
    <row r="70" spans="3:59"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row>
    <row r="71" spans="3:59" x14ac:dyDescent="0.25">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row>
    <row r="72" spans="3:59" x14ac:dyDescent="0.25">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row>
    <row r="73" spans="3:59" x14ac:dyDescent="0.25">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row>
    <row r="74" spans="3:59"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row>
    <row r="75" spans="3:59" x14ac:dyDescent="0.25">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row>
    <row r="76" spans="3:59" x14ac:dyDescent="0.25">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row>
    <row r="77" spans="3:59" x14ac:dyDescent="0.25">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row>
    <row r="78" spans="3:59" x14ac:dyDescent="0.25">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row>
    <row r="79" spans="3:59" x14ac:dyDescent="0.25">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row>
    <row r="80" spans="3:59" x14ac:dyDescent="0.25">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row>
    <row r="81" spans="3:59"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row>
    <row r="82" spans="3:59" x14ac:dyDescent="0.25">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row>
    <row r="83" spans="3:59" x14ac:dyDescent="0.25">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row>
    <row r="84" spans="3:59"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row>
    <row r="85" spans="3:59"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row>
    <row r="86" spans="3:59"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row>
    <row r="87" spans="3:59" x14ac:dyDescent="0.25">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row>
    <row r="88" spans="3:59" x14ac:dyDescent="0.25">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row>
    <row r="89" spans="3:59" x14ac:dyDescent="0.25">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row>
    <row r="90" spans="3:59" x14ac:dyDescent="0.25">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row>
    <row r="91" spans="3:59" x14ac:dyDescent="0.25">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row>
    <row r="92" spans="3:59" x14ac:dyDescent="0.25">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row>
    <row r="93" spans="3:59" x14ac:dyDescent="0.25">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row>
    <row r="94" spans="3:59" x14ac:dyDescent="0.25">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row>
    <row r="95" spans="3:59"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row>
    <row r="96" spans="3:59" x14ac:dyDescent="0.25">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row>
    <row r="97" spans="3:59" x14ac:dyDescent="0.25">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row>
    <row r="98" spans="3:59"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row>
    <row r="99" spans="3:59" x14ac:dyDescent="0.25">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row>
    <row r="100" spans="3:59" x14ac:dyDescent="0.25">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row>
    <row r="101" spans="3:59" x14ac:dyDescent="0.25">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row>
    <row r="102" spans="3:59" x14ac:dyDescent="0.25">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row>
    <row r="103" spans="3:59" x14ac:dyDescent="0.25">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row>
    <row r="104" spans="3:59" x14ac:dyDescent="0.25">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row>
    <row r="105" spans="3:59" x14ac:dyDescent="0.25">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row>
    <row r="106" spans="3:59" x14ac:dyDescent="0.25">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row>
    <row r="107" spans="3:59"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row>
    <row r="108" spans="3:59" x14ac:dyDescent="0.25">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row>
    <row r="109" spans="3:59" x14ac:dyDescent="0.25">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row>
    <row r="110" spans="3:59" x14ac:dyDescent="0.25">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row>
    <row r="111" spans="3:59" x14ac:dyDescent="0.25">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row>
    <row r="112" spans="3:59" x14ac:dyDescent="0.25">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row>
    <row r="113" spans="3:59" x14ac:dyDescent="0.25">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8435-8379-4726-9DAC-C939E3A1CC41}">
  <sheetPr codeName="Sheet1"/>
  <dimension ref="A1:Q1041"/>
  <sheetViews>
    <sheetView zoomScale="75" zoomScaleNormal="75" workbookViewId="0">
      <pane xSplit="1" topLeftCell="B1" activePane="topRight" state="frozen"/>
      <selection pane="topRight"/>
    </sheetView>
  </sheetViews>
  <sheetFormatPr defaultRowHeight="15" x14ac:dyDescent="0.25"/>
  <cols>
    <col min="1" max="1" width="21.140625" style="88" customWidth="1"/>
    <col min="2" max="2" width="20.85546875" style="1" bestFit="1" customWidth="1"/>
    <col min="3" max="3" width="9.28515625" bestFit="1" customWidth="1"/>
    <col min="4" max="4" width="12.28515625" customWidth="1"/>
    <col min="5" max="5" width="9" style="9" customWidth="1"/>
    <col min="6" max="7" width="12" bestFit="1" customWidth="1"/>
    <col min="8" max="8" width="14" style="10" bestFit="1" customWidth="1"/>
    <col min="9" max="9" width="14.28515625" style="9" bestFit="1" customWidth="1"/>
    <col min="10" max="10" width="23.140625" bestFit="1" customWidth="1"/>
    <col min="11" max="11" width="217.28515625" bestFit="1" customWidth="1"/>
    <col min="12" max="12" width="9.42578125" customWidth="1"/>
    <col min="13" max="13" width="21.85546875" bestFit="1" customWidth="1"/>
    <col min="14" max="14" width="22" bestFit="1" customWidth="1"/>
  </cols>
  <sheetData>
    <row r="1" spans="2:17" ht="25.5" customHeight="1" x14ac:dyDescent="0.25">
      <c r="B1" s="71" t="s">
        <v>5</v>
      </c>
      <c r="C1" s="72" t="s">
        <v>8</v>
      </c>
      <c r="D1" s="72" t="s">
        <v>9</v>
      </c>
      <c r="E1" s="75" t="s">
        <v>4</v>
      </c>
      <c r="F1" s="72" t="s">
        <v>10</v>
      </c>
      <c r="G1" s="72" t="s">
        <v>11</v>
      </c>
      <c r="H1" s="74" t="s">
        <v>12</v>
      </c>
      <c r="I1" s="75" t="s">
        <v>3</v>
      </c>
      <c r="J1" s="75" t="s">
        <v>6</v>
      </c>
      <c r="K1" s="72" t="s">
        <v>13</v>
      </c>
      <c r="L1" s="72" t="s">
        <v>1</v>
      </c>
      <c r="M1" s="72" t="s">
        <v>14</v>
      </c>
      <c r="N1" s="3"/>
      <c r="O1" s="3"/>
      <c r="P1" s="3"/>
      <c r="Q1" s="3"/>
    </row>
    <row r="2" spans="2:17" x14ac:dyDescent="0.25">
      <c r="B2" s="67">
        <v>45505</v>
      </c>
      <c r="C2" s="13">
        <v>823</v>
      </c>
      <c r="D2" s="15">
        <v>567</v>
      </c>
      <c r="E2" s="15" t="s">
        <v>16</v>
      </c>
      <c r="F2" s="51">
        <v>0.28263888888888888</v>
      </c>
      <c r="G2" s="51">
        <v>0.3125</v>
      </c>
      <c r="H2" s="52">
        <v>2.9861111111111113E-2</v>
      </c>
      <c r="I2" s="15">
        <v>67</v>
      </c>
      <c r="J2" s="52" t="str">
        <f>VLOOKUP(I2,'Master Codes'!B:C,2,FALSE)</f>
        <v>INFT</v>
      </c>
      <c r="K2" s="13" t="s">
        <v>17</v>
      </c>
      <c r="L2" s="13" t="s">
        <v>18</v>
      </c>
      <c r="M2" s="52">
        <f t="shared" ref="M2:M65" si="0" xml:space="preserve"> H2 / COUNTIFS($B:$B, B2, $D:$D, D2)</f>
        <v>2.9861111111111113E-2</v>
      </c>
      <c r="N2" s="3"/>
    </row>
    <row r="3" spans="2:17" x14ac:dyDescent="0.25">
      <c r="B3" s="68">
        <v>45505</v>
      </c>
      <c r="C3" s="14">
        <v>845</v>
      </c>
      <c r="D3" s="16">
        <v>1227</v>
      </c>
      <c r="E3" s="16" t="s">
        <v>19</v>
      </c>
      <c r="F3" s="54">
        <v>0.30138888888888887</v>
      </c>
      <c r="G3" s="54">
        <v>0.33194444444444443</v>
      </c>
      <c r="H3" s="55">
        <v>3.0555555555555555E-2</v>
      </c>
      <c r="I3" s="16">
        <v>41</v>
      </c>
      <c r="J3" s="55" t="str">
        <f>VLOOKUP(I3,'Master Codes'!B:C,2,FALSE)</f>
        <v>MX</v>
      </c>
      <c r="K3" s="14" t="s">
        <v>20</v>
      </c>
      <c r="L3" s="14" t="s">
        <v>18</v>
      </c>
      <c r="M3" s="55">
        <f t="shared" si="0"/>
        <v>3.0555555555555555E-2</v>
      </c>
      <c r="N3" s="3"/>
    </row>
    <row r="4" spans="2:17" x14ac:dyDescent="0.25">
      <c r="B4" s="67">
        <v>45505</v>
      </c>
      <c r="C4" s="13">
        <v>834</v>
      </c>
      <c r="D4" s="15">
        <v>193</v>
      </c>
      <c r="E4" s="15" t="s">
        <v>21</v>
      </c>
      <c r="F4" s="51">
        <v>0.30555555555555558</v>
      </c>
      <c r="G4" s="51">
        <v>0.31180555555555556</v>
      </c>
      <c r="H4" s="52">
        <v>6.2500000000000003E-3</v>
      </c>
      <c r="I4" s="15" t="s">
        <v>22</v>
      </c>
      <c r="J4" s="52" t="str">
        <f>VLOOKUP(I4,'Master Codes'!B:C,2,FALSE)</f>
        <v>ATC</v>
      </c>
      <c r="K4" s="13" t="s">
        <v>23</v>
      </c>
      <c r="L4" s="13" t="s">
        <v>18</v>
      </c>
      <c r="M4" s="52">
        <f t="shared" si="0"/>
        <v>6.2500000000000003E-3</v>
      </c>
    </row>
    <row r="5" spans="2:17" x14ac:dyDescent="0.25">
      <c r="B5" s="68">
        <v>45505</v>
      </c>
      <c r="C5" s="14">
        <v>826</v>
      </c>
      <c r="D5" s="16">
        <v>341</v>
      </c>
      <c r="E5" s="16" t="s">
        <v>24</v>
      </c>
      <c r="F5" s="54">
        <v>0.31041666666666667</v>
      </c>
      <c r="G5" s="54">
        <v>0.31111111111111112</v>
      </c>
      <c r="H5" s="55">
        <v>6.9444444444444447E-4</v>
      </c>
      <c r="I5" s="16" t="s">
        <v>22</v>
      </c>
      <c r="J5" s="55" t="str">
        <f>VLOOKUP(I5,'Master Codes'!B:C,2,FALSE)</f>
        <v>ATC</v>
      </c>
      <c r="K5" s="14" t="s">
        <v>23</v>
      </c>
      <c r="L5" s="14" t="s">
        <v>18</v>
      </c>
      <c r="M5" s="55">
        <f t="shared" si="0"/>
        <v>6.9444444444444447E-4</v>
      </c>
    </row>
    <row r="6" spans="2:17" x14ac:dyDescent="0.25">
      <c r="B6" s="67">
        <v>45505</v>
      </c>
      <c r="C6" s="13">
        <v>844</v>
      </c>
      <c r="D6" s="15">
        <v>1917</v>
      </c>
      <c r="E6" s="15" t="s">
        <v>25</v>
      </c>
      <c r="F6" s="51">
        <v>0.31527777777777777</v>
      </c>
      <c r="G6" s="51">
        <v>0.32569444444444445</v>
      </c>
      <c r="H6" s="52">
        <v>1.0416666666666666E-2</v>
      </c>
      <c r="I6" s="15" t="s">
        <v>26</v>
      </c>
      <c r="J6" s="52" t="str">
        <f>VLOOKUP(I6,'Master Codes'!B:C,2,FALSE)</f>
        <v>INFT</v>
      </c>
      <c r="K6" s="13" t="s">
        <v>27</v>
      </c>
      <c r="L6" s="13" t="s">
        <v>18</v>
      </c>
      <c r="M6" s="52">
        <f t="shared" si="0"/>
        <v>1.0416666666666666E-2</v>
      </c>
      <c r="N6" s="3"/>
    </row>
    <row r="7" spans="2:17" x14ac:dyDescent="0.25">
      <c r="B7" s="68">
        <v>45505</v>
      </c>
      <c r="C7" s="14">
        <v>836</v>
      </c>
      <c r="D7" s="16">
        <v>1123</v>
      </c>
      <c r="E7" s="16" t="s">
        <v>28</v>
      </c>
      <c r="F7" s="54">
        <v>0.34305555555555556</v>
      </c>
      <c r="G7" s="54">
        <v>0.37083333333333335</v>
      </c>
      <c r="H7" s="55">
        <v>2.7777777777777776E-2</v>
      </c>
      <c r="I7" s="16" t="s">
        <v>29</v>
      </c>
      <c r="J7" s="55" t="str">
        <f>VLOOKUP(I7,'Master Codes'!B:C,2,FALSE)</f>
        <v>GRD</v>
      </c>
      <c r="K7" s="14" t="s">
        <v>30</v>
      </c>
      <c r="L7" s="14" t="s">
        <v>18</v>
      </c>
      <c r="M7" s="55">
        <f t="shared" si="0"/>
        <v>2.7777777777777776E-2</v>
      </c>
      <c r="N7" s="3"/>
    </row>
    <row r="8" spans="2:17" x14ac:dyDescent="0.25">
      <c r="B8" s="67">
        <v>45505</v>
      </c>
      <c r="C8" s="13">
        <v>809</v>
      </c>
      <c r="D8" s="15">
        <v>909</v>
      </c>
      <c r="E8" s="15" t="s">
        <v>31</v>
      </c>
      <c r="F8" s="51">
        <v>0.35208333333333336</v>
      </c>
      <c r="G8" s="51">
        <v>0.3527777777777778</v>
      </c>
      <c r="H8" s="52">
        <v>6.9444444444444447E-4</v>
      </c>
      <c r="I8" s="15">
        <v>41</v>
      </c>
      <c r="J8" s="52" t="str">
        <f>VLOOKUP(I8,'Master Codes'!B:C,2,FALSE)</f>
        <v>MX</v>
      </c>
      <c r="K8" s="13" t="s">
        <v>32</v>
      </c>
      <c r="L8" s="13" t="s">
        <v>18</v>
      </c>
      <c r="M8" s="52">
        <f t="shared" si="0"/>
        <v>6.9444444444444447E-4</v>
      </c>
      <c r="N8" s="3"/>
    </row>
    <row r="9" spans="2:17" x14ac:dyDescent="0.25">
      <c r="B9" s="68">
        <v>45505</v>
      </c>
      <c r="C9" s="14">
        <v>816</v>
      </c>
      <c r="D9" s="16">
        <v>501</v>
      </c>
      <c r="E9" s="16" t="s">
        <v>33</v>
      </c>
      <c r="F9" s="54">
        <v>0.3659722222222222</v>
      </c>
      <c r="G9" s="54">
        <v>0.37569444444444444</v>
      </c>
      <c r="H9" s="55">
        <v>9.7222222222222224E-3</v>
      </c>
      <c r="I9" s="16" t="s">
        <v>34</v>
      </c>
      <c r="J9" s="55" t="str">
        <f>VLOOKUP(I9,'Master Codes'!B:C,2,FALSE)</f>
        <v>MX</v>
      </c>
      <c r="K9" s="14" t="s">
        <v>35</v>
      </c>
      <c r="L9" s="14" t="s">
        <v>18</v>
      </c>
      <c r="M9" s="55">
        <f t="shared" si="0"/>
        <v>9.7222222222222224E-3</v>
      </c>
      <c r="N9" s="3"/>
    </row>
    <row r="10" spans="2:17" x14ac:dyDescent="0.25">
      <c r="B10" s="67">
        <v>45505</v>
      </c>
      <c r="C10" s="13">
        <v>820</v>
      </c>
      <c r="D10" s="15">
        <v>1821</v>
      </c>
      <c r="E10" s="15" t="s">
        <v>36</v>
      </c>
      <c r="F10" s="51">
        <v>0.38472222222222224</v>
      </c>
      <c r="G10" s="51">
        <v>0.40069444444444446</v>
      </c>
      <c r="H10" s="52">
        <v>1.5972222222222221E-2</v>
      </c>
      <c r="I10" s="15">
        <v>41</v>
      </c>
      <c r="J10" s="52" t="str">
        <f>VLOOKUP(I10,'Master Codes'!B:C,2,FALSE)</f>
        <v>MX</v>
      </c>
      <c r="K10" s="13" t="s">
        <v>37</v>
      </c>
      <c r="L10" s="13" t="s">
        <v>18</v>
      </c>
      <c r="M10" s="52">
        <f t="shared" si="0"/>
        <v>1.5972222222222221E-2</v>
      </c>
      <c r="N10" s="3"/>
    </row>
    <row r="11" spans="2:17" x14ac:dyDescent="0.25">
      <c r="B11" s="68">
        <v>45505</v>
      </c>
      <c r="C11" s="14">
        <v>828</v>
      </c>
      <c r="D11" s="16">
        <v>303</v>
      </c>
      <c r="E11" s="16" t="s">
        <v>38</v>
      </c>
      <c r="F11" s="54">
        <v>0.3888888888888889</v>
      </c>
      <c r="G11" s="54">
        <v>0.40138888888888891</v>
      </c>
      <c r="H11" s="55">
        <v>1.2500000000000001E-2</v>
      </c>
      <c r="I11" s="16">
        <v>41</v>
      </c>
      <c r="J11" s="55" t="str">
        <f>VLOOKUP(I11,'Master Codes'!B:C,2,FALSE)</f>
        <v>MX</v>
      </c>
      <c r="K11" s="14" t="s">
        <v>39</v>
      </c>
      <c r="L11" s="14" t="s">
        <v>18</v>
      </c>
      <c r="M11" s="55">
        <f t="shared" si="0"/>
        <v>1.2500000000000001E-2</v>
      </c>
      <c r="N11" s="3"/>
    </row>
    <row r="12" spans="2:17" x14ac:dyDescent="0.25">
      <c r="B12" s="67">
        <v>45505</v>
      </c>
      <c r="C12" s="13">
        <v>833</v>
      </c>
      <c r="D12" s="15">
        <v>1695</v>
      </c>
      <c r="E12" s="15" t="s">
        <v>40</v>
      </c>
      <c r="F12" s="51">
        <v>0.39583333333333331</v>
      </c>
      <c r="G12" s="51">
        <v>0.40138888888888891</v>
      </c>
      <c r="H12" s="52">
        <v>5.5555555555555558E-3</v>
      </c>
      <c r="I12" s="15">
        <v>41</v>
      </c>
      <c r="J12" s="52" t="str">
        <f>VLOOKUP(I12,'Master Codes'!B:C,2,FALSE)</f>
        <v>MX</v>
      </c>
      <c r="K12" s="13" t="s">
        <v>32</v>
      </c>
      <c r="L12" s="13" t="s">
        <v>18</v>
      </c>
      <c r="M12" s="52">
        <f t="shared" si="0"/>
        <v>5.5555555555555558E-3</v>
      </c>
      <c r="N12" s="3"/>
    </row>
    <row r="13" spans="2:17" x14ac:dyDescent="0.25">
      <c r="B13" s="68">
        <v>45505</v>
      </c>
      <c r="C13" s="14">
        <v>843</v>
      </c>
      <c r="D13" s="16">
        <v>1053</v>
      </c>
      <c r="E13" s="16" t="s">
        <v>41</v>
      </c>
      <c r="F13" s="54">
        <v>0.40763888888888888</v>
      </c>
      <c r="G13" s="54">
        <v>0.4236111111111111</v>
      </c>
      <c r="H13" s="55">
        <v>1.5972222222222221E-2</v>
      </c>
      <c r="I13" s="16">
        <v>37</v>
      </c>
      <c r="J13" s="55" t="str">
        <f>VLOOKUP(I13,'Master Codes'!B:C,2,FALSE)</f>
        <v>CAT</v>
      </c>
      <c r="K13" s="14" t="s">
        <v>42</v>
      </c>
      <c r="L13" s="14" t="s">
        <v>18</v>
      </c>
      <c r="M13" s="55">
        <f t="shared" si="0"/>
        <v>1.5972222222222221E-2</v>
      </c>
      <c r="N13" s="3"/>
    </row>
    <row r="14" spans="2:17" x14ac:dyDescent="0.25">
      <c r="B14" s="67">
        <v>45505</v>
      </c>
      <c r="C14" s="13">
        <v>838</v>
      </c>
      <c r="D14" s="15">
        <v>667</v>
      </c>
      <c r="E14" s="15" t="s">
        <v>43</v>
      </c>
      <c r="F14" s="51">
        <v>0.4201388888888889</v>
      </c>
      <c r="G14" s="51">
        <v>0.43402777777777779</v>
      </c>
      <c r="H14" s="52">
        <v>1.3888888888888888E-2</v>
      </c>
      <c r="I14" s="15">
        <v>41</v>
      </c>
      <c r="J14" s="52" t="str">
        <f>VLOOKUP(I14,'Master Codes'!B:C,2,FALSE)</f>
        <v>MX</v>
      </c>
      <c r="K14" s="13" t="s">
        <v>44</v>
      </c>
      <c r="L14" s="13" t="s">
        <v>18</v>
      </c>
      <c r="M14" s="52">
        <f t="shared" si="0"/>
        <v>1.3888888888888888E-2</v>
      </c>
      <c r="O14" s="12"/>
    </row>
    <row r="15" spans="2:17" x14ac:dyDescent="0.25">
      <c r="B15" s="68">
        <v>45505</v>
      </c>
      <c r="C15" s="14">
        <v>830</v>
      </c>
      <c r="D15" s="16">
        <v>407</v>
      </c>
      <c r="E15" s="16" t="s">
        <v>45</v>
      </c>
      <c r="F15" s="54">
        <v>0.6069444444444444</v>
      </c>
      <c r="G15" s="54">
        <v>0.71875</v>
      </c>
      <c r="H15" s="55">
        <v>0.11180555555555556</v>
      </c>
      <c r="I15" s="16">
        <v>46</v>
      </c>
      <c r="J15" s="55" t="str">
        <f>VLOOKUP(I15,'Master Codes'!B:C,2,FALSE)</f>
        <v>MX</v>
      </c>
      <c r="K15" s="14" t="s">
        <v>46</v>
      </c>
      <c r="L15" s="14" t="s">
        <v>47</v>
      </c>
      <c r="M15" s="55">
        <f t="shared" si="0"/>
        <v>0.11180555555555556</v>
      </c>
    </row>
    <row r="16" spans="2:17" x14ac:dyDescent="0.25">
      <c r="B16" s="67">
        <v>45505</v>
      </c>
      <c r="C16" s="13">
        <v>845</v>
      </c>
      <c r="D16" s="15">
        <v>605</v>
      </c>
      <c r="E16" s="15" t="s">
        <v>48</v>
      </c>
      <c r="F16" s="51">
        <v>0.61597222222222225</v>
      </c>
      <c r="G16" s="51">
        <v>0.62291666666666667</v>
      </c>
      <c r="H16" s="52">
        <v>6.9444444444444441E-3</v>
      </c>
      <c r="I16" s="15">
        <v>65</v>
      </c>
      <c r="J16" s="52" t="str">
        <f>VLOOKUP(I16,'Master Codes'!B:C,2,FALSE)</f>
        <v>FLT</v>
      </c>
      <c r="K16" s="13" t="s">
        <v>49</v>
      </c>
      <c r="L16" s="13" t="s">
        <v>47</v>
      </c>
      <c r="M16" s="52">
        <f t="shared" si="0"/>
        <v>6.9444444444444441E-3</v>
      </c>
      <c r="N16" s="3"/>
    </row>
    <row r="17" spans="2:15" x14ac:dyDescent="0.25">
      <c r="B17" s="68">
        <v>45505</v>
      </c>
      <c r="C17" s="14">
        <v>825</v>
      </c>
      <c r="D17" s="16">
        <v>285</v>
      </c>
      <c r="E17" s="16" t="s">
        <v>50</v>
      </c>
      <c r="F17" s="54">
        <v>0.63888888888888884</v>
      </c>
      <c r="G17" s="54">
        <v>0.64930555555555558</v>
      </c>
      <c r="H17" s="55">
        <v>1.0416666666666666E-2</v>
      </c>
      <c r="I17" s="16">
        <v>18</v>
      </c>
      <c r="J17" s="55" t="str">
        <f>VLOOKUP(I17,'Master Codes'!B:C,2,FALSE)</f>
        <v>GRD</v>
      </c>
      <c r="K17" s="14" t="s">
        <v>51</v>
      </c>
      <c r="L17" s="14" t="s">
        <v>47</v>
      </c>
      <c r="M17" s="55">
        <f t="shared" si="0"/>
        <v>1.0416666666666666E-2</v>
      </c>
      <c r="N17" s="3"/>
    </row>
    <row r="18" spans="2:15" x14ac:dyDescent="0.25">
      <c r="B18" s="67">
        <v>45505</v>
      </c>
      <c r="C18" s="13">
        <v>836</v>
      </c>
      <c r="D18" s="15">
        <v>395</v>
      </c>
      <c r="E18" s="15" t="s">
        <v>52</v>
      </c>
      <c r="F18" s="51">
        <v>0.62083333333333335</v>
      </c>
      <c r="G18" s="51">
        <v>0.65902777777777777</v>
      </c>
      <c r="H18" s="52">
        <v>3.8194444444444448E-2</v>
      </c>
      <c r="I18" s="15">
        <v>18</v>
      </c>
      <c r="J18" s="52" t="str">
        <f>VLOOKUP(I18,'Master Codes'!B:C,2,FALSE)</f>
        <v>GRD</v>
      </c>
      <c r="K18" s="13" t="s">
        <v>53</v>
      </c>
      <c r="L18" s="13" t="s">
        <v>47</v>
      </c>
      <c r="M18" s="52">
        <f t="shared" si="0"/>
        <v>3.8194444444444448E-2</v>
      </c>
      <c r="N18" s="3"/>
    </row>
    <row r="19" spans="2:15" x14ac:dyDescent="0.25">
      <c r="B19" s="68">
        <v>45505</v>
      </c>
      <c r="C19" s="14">
        <v>823</v>
      </c>
      <c r="D19" s="16">
        <v>427</v>
      </c>
      <c r="E19" s="16" t="s">
        <v>54</v>
      </c>
      <c r="F19" s="54">
        <v>0.61111111111111116</v>
      </c>
      <c r="G19" s="54">
        <v>0.63749999999999996</v>
      </c>
      <c r="H19" s="55">
        <v>2.361111111111111E-2</v>
      </c>
      <c r="I19" s="16">
        <v>93</v>
      </c>
      <c r="J19" s="55" t="str">
        <f>VLOOKUP(I19,'Master Codes'!B:C,2,FALSE)</f>
        <v>LATE</v>
      </c>
      <c r="K19" s="14" t="s">
        <v>55</v>
      </c>
      <c r="L19" s="14" t="s">
        <v>47</v>
      </c>
      <c r="M19" s="55">
        <f t="shared" si="0"/>
        <v>1.1805555555555555E-2</v>
      </c>
    </row>
    <row r="20" spans="2:15" x14ac:dyDescent="0.25">
      <c r="B20" s="67">
        <v>45505</v>
      </c>
      <c r="C20" s="13">
        <v>823</v>
      </c>
      <c r="D20" s="15">
        <v>427</v>
      </c>
      <c r="E20" s="15" t="s">
        <v>54</v>
      </c>
      <c r="F20" s="51">
        <v>0.61111111111111116</v>
      </c>
      <c r="G20" s="51">
        <v>0.63749999999999996</v>
      </c>
      <c r="H20" s="52">
        <v>2.7777777777777779E-3</v>
      </c>
      <c r="I20" s="15" t="s">
        <v>56</v>
      </c>
      <c r="J20" s="52" t="str">
        <f>VLOOKUP(I20,'Master Codes'!B:C,2,FALSE)</f>
        <v>STA</v>
      </c>
      <c r="K20" s="13" t="s">
        <v>55</v>
      </c>
      <c r="L20" s="13" t="s">
        <v>47</v>
      </c>
      <c r="M20" s="52">
        <f t="shared" si="0"/>
        <v>1.3888888888888889E-3</v>
      </c>
    </row>
    <row r="21" spans="2:15" x14ac:dyDescent="0.25">
      <c r="B21" s="68">
        <v>45505</v>
      </c>
      <c r="C21" s="14">
        <v>814</v>
      </c>
      <c r="D21" s="16">
        <v>499</v>
      </c>
      <c r="E21" s="16" t="s">
        <v>57</v>
      </c>
      <c r="F21" s="54">
        <v>0.64861111111111114</v>
      </c>
      <c r="G21" s="54">
        <v>0.67222222222222228</v>
      </c>
      <c r="H21" s="55">
        <v>2.361111111111111E-2</v>
      </c>
      <c r="I21" s="16">
        <v>41</v>
      </c>
      <c r="J21" s="55" t="str">
        <f>VLOOKUP(I21,'Master Codes'!B:C,2,FALSE)</f>
        <v>MX</v>
      </c>
      <c r="K21" s="14" t="s">
        <v>58</v>
      </c>
      <c r="L21" s="14" t="s">
        <v>47</v>
      </c>
      <c r="M21" s="55">
        <f t="shared" si="0"/>
        <v>2.361111111111111E-2</v>
      </c>
    </row>
    <row r="22" spans="2:15" x14ac:dyDescent="0.25">
      <c r="B22" s="67">
        <v>45505</v>
      </c>
      <c r="C22" s="13">
        <v>829</v>
      </c>
      <c r="D22" s="15">
        <v>1701</v>
      </c>
      <c r="E22" s="15" t="s">
        <v>59</v>
      </c>
      <c r="F22" s="51">
        <v>0.64375000000000004</v>
      </c>
      <c r="G22" s="51">
        <v>0.69513888888888886</v>
      </c>
      <c r="H22" s="52">
        <v>5.1388888888888887E-2</v>
      </c>
      <c r="I22" s="15">
        <v>41</v>
      </c>
      <c r="J22" s="52" t="str">
        <f>VLOOKUP(I22,'Master Codes'!B:C,2,FALSE)</f>
        <v>MX</v>
      </c>
      <c r="K22" s="13" t="s">
        <v>60</v>
      </c>
      <c r="L22" s="13" t="s">
        <v>47</v>
      </c>
      <c r="M22" s="52">
        <f t="shared" si="0"/>
        <v>5.1388888888888887E-2</v>
      </c>
      <c r="N22" s="3"/>
    </row>
    <row r="23" spans="2:15" x14ac:dyDescent="0.25">
      <c r="B23" s="68">
        <v>45505</v>
      </c>
      <c r="C23" s="14">
        <v>827</v>
      </c>
      <c r="D23" s="16">
        <v>1273</v>
      </c>
      <c r="E23" s="16" t="s">
        <v>61</v>
      </c>
      <c r="F23" s="54">
        <v>0.65277777777777779</v>
      </c>
      <c r="G23" s="54">
        <v>0.68472222222222223</v>
      </c>
      <c r="H23" s="55">
        <v>3.1944444444444442E-2</v>
      </c>
      <c r="I23" s="16">
        <v>41</v>
      </c>
      <c r="J23" s="55" t="str">
        <f>VLOOKUP(I23,'Master Codes'!B:C,2,FALSE)</f>
        <v>MX</v>
      </c>
      <c r="K23" s="14" t="s">
        <v>62</v>
      </c>
      <c r="L23" s="14" t="s">
        <v>47</v>
      </c>
      <c r="M23" s="55">
        <f t="shared" si="0"/>
        <v>3.1944444444444442E-2</v>
      </c>
      <c r="N23" s="3"/>
    </row>
    <row r="24" spans="2:15" x14ac:dyDescent="0.25">
      <c r="B24" s="67">
        <v>45505</v>
      </c>
      <c r="C24" s="13">
        <v>809</v>
      </c>
      <c r="D24" s="15">
        <v>1815</v>
      </c>
      <c r="E24" s="15" t="s">
        <v>63</v>
      </c>
      <c r="F24" s="51">
        <v>0.67152777777777772</v>
      </c>
      <c r="G24" s="51">
        <v>0.6743055555555556</v>
      </c>
      <c r="H24" s="52">
        <v>2.7777777777777779E-3</v>
      </c>
      <c r="I24" s="15">
        <v>95</v>
      </c>
      <c r="J24" s="52" t="str">
        <f>VLOOKUP(I24,'Master Codes'!B:C,2,FALSE)</f>
        <v>FLT</v>
      </c>
      <c r="K24" s="13" t="s">
        <v>64</v>
      </c>
      <c r="L24" s="13" t="s">
        <v>47</v>
      </c>
      <c r="M24" s="52">
        <f t="shared" si="0"/>
        <v>2.7777777777777779E-3</v>
      </c>
      <c r="N24" s="3"/>
    </row>
    <row r="25" spans="2:15" x14ac:dyDescent="0.25">
      <c r="B25" s="68">
        <v>45505</v>
      </c>
      <c r="C25" s="14">
        <v>826</v>
      </c>
      <c r="D25" s="16">
        <v>659</v>
      </c>
      <c r="E25" s="16" t="s">
        <v>65</v>
      </c>
      <c r="F25" s="54">
        <v>0.67638888888888893</v>
      </c>
      <c r="G25" s="54">
        <v>0.74305555555555558</v>
      </c>
      <c r="H25" s="55">
        <v>1.8055555555555554E-2</v>
      </c>
      <c r="I25" s="16">
        <v>93</v>
      </c>
      <c r="J25" s="55" t="str">
        <f>VLOOKUP(I25,'Master Codes'!B:C,2,FALSE)</f>
        <v>LATE</v>
      </c>
      <c r="K25" s="14" t="s">
        <v>66</v>
      </c>
      <c r="L25" s="14" t="s">
        <v>47</v>
      </c>
      <c r="M25" s="55">
        <f t="shared" si="0"/>
        <v>9.0277777777777769E-3</v>
      </c>
      <c r="O25" s="12"/>
    </row>
    <row r="26" spans="2:15" x14ac:dyDescent="0.25">
      <c r="B26" s="67">
        <v>45505</v>
      </c>
      <c r="C26" s="13">
        <v>826</v>
      </c>
      <c r="D26" s="15">
        <v>659</v>
      </c>
      <c r="E26" s="15" t="s">
        <v>65</v>
      </c>
      <c r="F26" s="51">
        <v>0.67638888888888893</v>
      </c>
      <c r="G26" s="51">
        <v>0.74305555555555558</v>
      </c>
      <c r="H26" s="52">
        <v>4.8611111111111112E-2</v>
      </c>
      <c r="I26" s="15">
        <v>41</v>
      </c>
      <c r="J26" s="52" t="str">
        <f>VLOOKUP(I26,'Master Codes'!B:C,2,FALSE)</f>
        <v>MX</v>
      </c>
      <c r="K26" s="13" t="s">
        <v>66</v>
      </c>
      <c r="L26" s="13" t="s">
        <v>47</v>
      </c>
      <c r="M26" s="52">
        <f t="shared" si="0"/>
        <v>2.4305555555555556E-2</v>
      </c>
      <c r="O26" s="12"/>
    </row>
    <row r="27" spans="2:15" x14ac:dyDescent="0.25">
      <c r="B27" s="68">
        <v>45505</v>
      </c>
      <c r="C27" s="14">
        <v>824</v>
      </c>
      <c r="D27" s="16">
        <v>1953</v>
      </c>
      <c r="E27" s="16" t="s">
        <v>67</v>
      </c>
      <c r="F27" s="54">
        <v>0.68055555555555558</v>
      </c>
      <c r="G27" s="54">
        <v>0.6958333333333333</v>
      </c>
      <c r="H27" s="55">
        <v>6.9444444444444441E-3</v>
      </c>
      <c r="I27" s="16">
        <v>93</v>
      </c>
      <c r="J27" s="55" t="str">
        <f>VLOOKUP(I27,'Master Codes'!B:C,2,FALSE)</f>
        <v>LATE</v>
      </c>
      <c r="K27" s="14" t="s">
        <v>68</v>
      </c>
      <c r="L27" s="14" t="s">
        <v>47</v>
      </c>
      <c r="M27" s="55">
        <f t="shared" si="0"/>
        <v>3.472222222222222E-3</v>
      </c>
    </row>
    <row r="28" spans="2:15" x14ac:dyDescent="0.25">
      <c r="B28" s="67">
        <v>45505</v>
      </c>
      <c r="C28" s="13">
        <v>824</v>
      </c>
      <c r="D28" s="15">
        <v>1953</v>
      </c>
      <c r="E28" s="15" t="s">
        <v>67</v>
      </c>
      <c r="F28" s="51">
        <v>0.68055555555555558</v>
      </c>
      <c r="G28" s="51">
        <v>0.6958333333333333</v>
      </c>
      <c r="H28" s="52">
        <v>8.3333333333333332E-3</v>
      </c>
      <c r="I28" s="15" t="s">
        <v>56</v>
      </c>
      <c r="J28" s="52" t="str">
        <f>VLOOKUP(I28,'Master Codes'!B:C,2,FALSE)</f>
        <v>STA</v>
      </c>
      <c r="K28" s="13" t="s">
        <v>68</v>
      </c>
      <c r="L28" s="13" t="s">
        <v>47</v>
      </c>
      <c r="M28" s="52">
        <f t="shared" si="0"/>
        <v>4.1666666666666666E-3</v>
      </c>
    </row>
    <row r="29" spans="2:15" x14ac:dyDescent="0.25">
      <c r="B29" s="68">
        <v>45505</v>
      </c>
      <c r="C29" s="14">
        <v>828</v>
      </c>
      <c r="D29" s="16">
        <v>107</v>
      </c>
      <c r="E29" s="16" t="s">
        <v>69</v>
      </c>
      <c r="F29" s="54">
        <v>0.66666666666666663</v>
      </c>
      <c r="G29" s="54">
        <v>0.68055555555555558</v>
      </c>
      <c r="H29" s="55">
        <v>1.1805555555555555E-2</v>
      </c>
      <c r="I29" s="16">
        <v>93</v>
      </c>
      <c r="J29" s="55" t="str">
        <f>VLOOKUP(I29,'Master Codes'!B:C,2,FALSE)</f>
        <v>LATE</v>
      </c>
      <c r="K29" s="14" t="s">
        <v>70</v>
      </c>
      <c r="L29" s="14" t="s">
        <v>47</v>
      </c>
      <c r="M29" s="55">
        <f t="shared" si="0"/>
        <v>5.9027777777777776E-3</v>
      </c>
    </row>
    <row r="30" spans="2:15" x14ac:dyDescent="0.25">
      <c r="B30" s="67">
        <v>45505</v>
      </c>
      <c r="C30" s="13">
        <v>828</v>
      </c>
      <c r="D30" s="15">
        <v>107</v>
      </c>
      <c r="E30" s="15" t="s">
        <v>69</v>
      </c>
      <c r="F30" s="51">
        <v>0.66666666666666663</v>
      </c>
      <c r="G30" s="51">
        <v>0.68055555555555558</v>
      </c>
      <c r="H30" s="52">
        <v>2.0833333333333333E-3</v>
      </c>
      <c r="I30" s="15" t="s">
        <v>71</v>
      </c>
      <c r="J30" s="52" t="str">
        <f>VLOOKUP(I30,'Master Codes'!B:C,2,FALSE)</f>
        <v>SY</v>
      </c>
      <c r="K30" s="13" t="s">
        <v>70</v>
      </c>
      <c r="L30" s="13" t="s">
        <v>47</v>
      </c>
      <c r="M30" s="52">
        <f t="shared" si="0"/>
        <v>1.0416666666666667E-3</v>
      </c>
    </row>
    <row r="31" spans="2:15" x14ac:dyDescent="0.25">
      <c r="B31" s="68">
        <v>45505</v>
      </c>
      <c r="C31" s="14">
        <v>848</v>
      </c>
      <c r="D31" s="16">
        <v>1913</v>
      </c>
      <c r="E31" s="16" t="s">
        <v>72</v>
      </c>
      <c r="F31" s="54">
        <v>0.66249999999999998</v>
      </c>
      <c r="G31" s="54">
        <v>0.68541666666666667</v>
      </c>
      <c r="H31" s="55">
        <v>2.2916666666666665E-2</v>
      </c>
      <c r="I31" s="16">
        <v>46</v>
      </c>
      <c r="J31" s="55" t="str">
        <f>VLOOKUP(I31,'Master Codes'!B:C,2,FALSE)</f>
        <v>MX</v>
      </c>
      <c r="K31" s="14" t="s">
        <v>73</v>
      </c>
      <c r="L31" s="14" t="s">
        <v>47</v>
      </c>
      <c r="M31" s="55">
        <f t="shared" si="0"/>
        <v>2.2916666666666665E-2</v>
      </c>
    </row>
    <row r="32" spans="2:15" x14ac:dyDescent="0.25">
      <c r="B32" s="67">
        <v>45505</v>
      </c>
      <c r="C32" s="13">
        <v>846</v>
      </c>
      <c r="D32" s="15">
        <v>1617</v>
      </c>
      <c r="E32" s="15" t="s">
        <v>74</v>
      </c>
      <c r="F32" s="51">
        <v>0.69027777777777777</v>
      </c>
      <c r="G32" s="51">
        <v>0.79236111111111107</v>
      </c>
      <c r="H32" s="52">
        <v>0.10208333333333333</v>
      </c>
      <c r="I32" s="15">
        <v>41</v>
      </c>
      <c r="J32" s="52" t="str">
        <f>VLOOKUP(I32,'Master Codes'!B:C,2,FALSE)</f>
        <v>MX</v>
      </c>
      <c r="K32" s="13" t="s">
        <v>75</v>
      </c>
      <c r="L32" s="13" t="s">
        <v>47</v>
      </c>
      <c r="M32" s="52">
        <f t="shared" si="0"/>
        <v>0.10208333333333333</v>
      </c>
    </row>
    <row r="33" spans="2:13" x14ac:dyDescent="0.25">
      <c r="B33" s="68">
        <v>45505</v>
      </c>
      <c r="C33" s="14">
        <v>820</v>
      </c>
      <c r="D33" s="16">
        <v>219</v>
      </c>
      <c r="E33" s="16" t="s">
        <v>76</v>
      </c>
      <c r="F33" s="54">
        <v>0.63472222222222219</v>
      </c>
      <c r="G33" s="54">
        <v>0.74930555555555556</v>
      </c>
      <c r="H33" s="55">
        <v>3.125E-2</v>
      </c>
      <c r="I33" s="16">
        <v>93</v>
      </c>
      <c r="J33" s="55" t="str">
        <f>VLOOKUP(I33,'Master Codes'!B:C,2,FALSE)</f>
        <v>LATE</v>
      </c>
      <c r="K33" s="14" t="s">
        <v>77</v>
      </c>
      <c r="L33" s="14" t="s">
        <v>47</v>
      </c>
      <c r="M33" s="55">
        <f t="shared" si="0"/>
        <v>1.5625E-2</v>
      </c>
    </row>
    <row r="34" spans="2:13" x14ac:dyDescent="0.25">
      <c r="B34" s="67">
        <v>45505</v>
      </c>
      <c r="C34" s="13">
        <v>820</v>
      </c>
      <c r="D34" s="15">
        <v>219</v>
      </c>
      <c r="E34" s="15" t="s">
        <v>76</v>
      </c>
      <c r="F34" s="51">
        <v>0.63472222222222219</v>
      </c>
      <c r="G34" s="51">
        <v>0.74930555555555556</v>
      </c>
      <c r="H34" s="52">
        <v>8.3333333333333329E-2</v>
      </c>
      <c r="I34" s="15">
        <v>46</v>
      </c>
      <c r="J34" s="52" t="str">
        <f>VLOOKUP(I34,'Master Codes'!B:C,2,FALSE)</f>
        <v>MX</v>
      </c>
      <c r="K34" s="13" t="s">
        <v>77</v>
      </c>
      <c r="L34" s="13" t="s">
        <v>47</v>
      </c>
      <c r="M34" s="52">
        <f t="shared" si="0"/>
        <v>4.1666666666666664E-2</v>
      </c>
    </row>
    <row r="35" spans="2:13" x14ac:dyDescent="0.25">
      <c r="B35" s="68">
        <v>45505</v>
      </c>
      <c r="C35" s="14">
        <v>804</v>
      </c>
      <c r="D35" s="16">
        <v>473</v>
      </c>
      <c r="E35" s="16" t="s">
        <v>78</v>
      </c>
      <c r="F35" s="54">
        <v>0.70833333333333337</v>
      </c>
      <c r="G35" s="54">
        <v>0.74791666666666667</v>
      </c>
      <c r="H35" s="55">
        <v>2.4305555555555556E-2</v>
      </c>
      <c r="I35" s="16">
        <v>93</v>
      </c>
      <c r="J35" s="55" t="str">
        <f>VLOOKUP(I35,'Master Codes'!B:C,2,FALSE)</f>
        <v>LATE</v>
      </c>
      <c r="K35" s="14" t="s">
        <v>79</v>
      </c>
      <c r="L35" s="14" t="s">
        <v>47</v>
      </c>
      <c r="M35" s="55">
        <f t="shared" si="0"/>
        <v>1.2152777777777778E-2</v>
      </c>
    </row>
    <row r="36" spans="2:13" x14ac:dyDescent="0.25">
      <c r="B36" s="67">
        <v>45505</v>
      </c>
      <c r="C36" s="13">
        <v>804</v>
      </c>
      <c r="D36" s="15">
        <v>473</v>
      </c>
      <c r="E36" s="15" t="s">
        <v>78</v>
      </c>
      <c r="F36" s="51">
        <v>0.70833333333333337</v>
      </c>
      <c r="G36" s="51">
        <v>0.74791666666666667</v>
      </c>
      <c r="H36" s="52">
        <v>1.5277777777777777E-2</v>
      </c>
      <c r="I36" s="15">
        <v>37</v>
      </c>
      <c r="J36" s="52" t="str">
        <f>VLOOKUP(I36,'Master Codes'!B:C,2,FALSE)</f>
        <v>CAT</v>
      </c>
      <c r="K36" s="13" t="s">
        <v>79</v>
      </c>
      <c r="L36" s="13" t="s">
        <v>47</v>
      </c>
      <c r="M36" s="52">
        <f t="shared" si="0"/>
        <v>7.6388888888888886E-3</v>
      </c>
    </row>
    <row r="37" spans="2:13" x14ac:dyDescent="0.25">
      <c r="B37" s="68">
        <v>45506</v>
      </c>
      <c r="C37" s="14">
        <v>830</v>
      </c>
      <c r="D37" s="16">
        <v>391</v>
      </c>
      <c r="E37" s="16" t="s">
        <v>52</v>
      </c>
      <c r="F37" s="54">
        <v>0.25</v>
      </c>
      <c r="G37" s="54">
        <v>0.25624999999999998</v>
      </c>
      <c r="H37" s="55">
        <v>6.2499999999999778E-3</v>
      </c>
      <c r="I37" s="16">
        <v>67</v>
      </c>
      <c r="J37" s="55" t="str">
        <f>VLOOKUP(I37,'Master Codes'!B:C,2,FALSE)</f>
        <v>INFT</v>
      </c>
      <c r="K37" s="14" t="s">
        <v>80</v>
      </c>
      <c r="L37" s="14" t="s">
        <v>18</v>
      </c>
      <c r="M37" s="55">
        <f t="shared" si="0"/>
        <v>6.2499999999999778E-3</v>
      </c>
    </row>
    <row r="38" spans="2:13" x14ac:dyDescent="0.25">
      <c r="B38" s="67">
        <v>45506</v>
      </c>
      <c r="C38" s="13">
        <v>824</v>
      </c>
      <c r="D38" s="15">
        <v>383</v>
      </c>
      <c r="E38" s="15" t="s">
        <v>81</v>
      </c>
      <c r="F38" s="51">
        <v>0.27361111111111114</v>
      </c>
      <c r="G38" s="51">
        <v>0.29652777777777778</v>
      </c>
      <c r="H38" s="52">
        <v>2.2916666666666665E-2</v>
      </c>
      <c r="I38" s="15">
        <v>51</v>
      </c>
      <c r="J38" s="52" t="str">
        <f>VLOOKUP(I38,'Master Codes'!B:C,2,FALSE)</f>
        <v>WX</v>
      </c>
      <c r="K38" s="13" t="s">
        <v>82</v>
      </c>
      <c r="L38" s="13" t="s">
        <v>18</v>
      </c>
      <c r="M38" s="52">
        <f t="shared" si="0"/>
        <v>2.2916666666666665E-2</v>
      </c>
    </row>
    <row r="39" spans="2:13" x14ac:dyDescent="0.25">
      <c r="B39" s="68">
        <v>45506</v>
      </c>
      <c r="C39" s="14">
        <v>831</v>
      </c>
      <c r="D39" s="16">
        <v>1907</v>
      </c>
      <c r="E39" s="16" t="s">
        <v>83</v>
      </c>
      <c r="F39" s="54">
        <v>0.28263888888888888</v>
      </c>
      <c r="G39" s="54">
        <v>0.29097222222222224</v>
      </c>
      <c r="H39" s="55">
        <v>8.3333333333333592E-3</v>
      </c>
      <c r="I39" s="14">
        <v>18</v>
      </c>
      <c r="J39" s="55" t="str">
        <f>VLOOKUP(I39,'Master Codes'!B:C,2,FALSE)</f>
        <v>GRD</v>
      </c>
      <c r="K39" s="14" t="s">
        <v>84</v>
      </c>
      <c r="L39" s="14" t="s">
        <v>18</v>
      </c>
      <c r="M39" s="55">
        <f t="shared" si="0"/>
        <v>8.3333333333333592E-3</v>
      </c>
    </row>
    <row r="40" spans="2:13" x14ac:dyDescent="0.25">
      <c r="B40" s="67">
        <v>45506</v>
      </c>
      <c r="C40" s="13">
        <v>804</v>
      </c>
      <c r="D40" s="15">
        <v>1835</v>
      </c>
      <c r="E40" s="15" t="s">
        <v>85</v>
      </c>
      <c r="F40" s="51">
        <v>0.29652777777777778</v>
      </c>
      <c r="G40" s="51">
        <v>0.30763888888888891</v>
      </c>
      <c r="H40" s="52">
        <v>9.0277777777777769E-3</v>
      </c>
      <c r="I40" s="15">
        <v>93</v>
      </c>
      <c r="J40" s="52" t="str">
        <f>VLOOKUP(I40,'Master Codes'!B:C,2,FALSE)</f>
        <v>LATE</v>
      </c>
      <c r="K40" s="13" t="s">
        <v>86</v>
      </c>
      <c r="L40" s="13" t="s">
        <v>18</v>
      </c>
      <c r="M40" s="52">
        <f t="shared" si="0"/>
        <v>4.5138888888888885E-3</v>
      </c>
    </row>
    <row r="41" spans="2:13" x14ac:dyDescent="0.25">
      <c r="B41" s="68">
        <v>45506</v>
      </c>
      <c r="C41" s="14">
        <v>804</v>
      </c>
      <c r="D41" s="16">
        <v>1835</v>
      </c>
      <c r="E41" s="16" t="s">
        <v>85</v>
      </c>
      <c r="F41" s="54">
        <v>0.29652777777777778</v>
      </c>
      <c r="G41" s="54">
        <v>0.30763888888888891</v>
      </c>
      <c r="H41" s="55">
        <v>2.0833333333333333E-3</v>
      </c>
      <c r="I41" s="16" t="s">
        <v>87</v>
      </c>
      <c r="J41" s="55" t="str">
        <f>VLOOKUP(I41,'Master Codes'!B:C,2,FALSE)</f>
        <v>GRD</v>
      </c>
      <c r="K41" s="14" t="s">
        <v>86</v>
      </c>
      <c r="L41" s="14" t="s">
        <v>18</v>
      </c>
      <c r="M41" s="55">
        <f t="shared" si="0"/>
        <v>1.0416666666666667E-3</v>
      </c>
    </row>
    <row r="42" spans="2:13" x14ac:dyDescent="0.25">
      <c r="B42" s="67">
        <v>45506</v>
      </c>
      <c r="C42" s="13">
        <v>836</v>
      </c>
      <c r="D42" s="15">
        <v>489</v>
      </c>
      <c r="E42" s="15" t="s">
        <v>88</v>
      </c>
      <c r="F42" s="51">
        <v>0.31041666666666667</v>
      </c>
      <c r="G42" s="51">
        <v>0.31666666666666665</v>
      </c>
      <c r="H42" s="52">
        <v>6.2499999999999778E-3</v>
      </c>
      <c r="I42" s="15">
        <v>67</v>
      </c>
      <c r="J42" s="52" t="str">
        <f>VLOOKUP(I42,'Master Codes'!B:C,2,FALSE)</f>
        <v>INFT</v>
      </c>
      <c r="K42" s="13" t="s">
        <v>80</v>
      </c>
      <c r="L42" s="13" t="s">
        <v>18</v>
      </c>
      <c r="M42" s="52">
        <f t="shared" si="0"/>
        <v>6.2499999999999778E-3</v>
      </c>
    </row>
    <row r="43" spans="2:13" x14ac:dyDescent="0.25">
      <c r="B43" s="68">
        <v>45506</v>
      </c>
      <c r="C43" s="14">
        <v>816</v>
      </c>
      <c r="D43" s="16">
        <v>1775</v>
      </c>
      <c r="E43" s="16" t="s">
        <v>89</v>
      </c>
      <c r="F43" s="54">
        <v>0.32430555555555557</v>
      </c>
      <c r="G43" s="54">
        <v>0.3263888888888889</v>
      </c>
      <c r="H43" s="55">
        <v>2.0833333333333259E-3</v>
      </c>
      <c r="I43" s="16" t="s">
        <v>90</v>
      </c>
      <c r="J43" s="55" t="str">
        <f>VLOOKUP(I43,'Master Codes'!B:C,2,FALSE)</f>
        <v>LATE</v>
      </c>
      <c r="K43" s="14" t="s">
        <v>91</v>
      </c>
      <c r="L43" s="14" t="s">
        <v>18</v>
      </c>
      <c r="M43" s="55">
        <f t="shared" si="0"/>
        <v>2.0833333333333259E-3</v>
      </c>
    </row>
    <row r="44" spans="2:13" x14ac:dyDescent="0.25">
      <c r="B44" s="67">
        <v>45506</v>
      </c>
      <c r="C44" s="13">
        <v>825</v>
      </c>
      <c r="D44" s="15">
        <v>558</v>
      </c>
      <c r="E44" s="15" t="s">
        <v>92</v>
      </c>
      <c r="F44" s="51">
        <v>0.33333333333333331</v>
      </c>
      <c r="G44" s="51">
        <v>0.34583333333333333</v>
      </c>
      <c r="H44" s="52">
        <v>1.2500000000000011E-2</v>
      </c>
      <c r="I44" s="15">
        <v>67</v>
      </c>
      <c r="J44" s="52" t="str">
        <f>VLOOKUP(I44,'Master Codes'!B:C,2,FALSE)</f>
        <v>INFT</v>
      </c>
      <c r="K44" s="13" t="s">
        <v>80</v>
      </c>
      <c r="L44" s="13" t="s">
        <v>18</v>
      </c>
      <c r="M44" s="52">
        <f t="shared" si="0"/>
        <v>1.2500000000000011E-2</v>
      </c>
    </row>
    <row r="45" spans="2:13" x14ac:dyDescent="0.25">
      <c r="B45" s="68">
        <v>45506</v>
      </c>
      <c r="C45" s="14">
        <v>844</v>
      </c>
      <c r="D45" s="16">
        <v>367</v>
      </c>
      <c r="E45" s="16" t="s">
        <v>93</v>
      </c>
      <c r="F45" s="54">
        <v>0.34722222222222221</v>
      </c>
      <c r="G45" s="54">
        <v>0.35347222222222224</v>
      </c>
      <c r="H45" s="55">
        <v>6.2500000000000333E-3</v>
      </c>
      <c r="I45" s="16" t="s">
        <v>22</v>
      </c>
      <c r="J45" s="55" t="str">
        <f>VLOOKUP(I45,'Master Codes'!B:C,2,FALSE)</f>
        <v>ATC</v>
      </c>
      <c r="K45" s="14" t="s">
        <v>23</v>
      </c>
      <c r="L45" s="14" t="s">
        <v>18</v>
      </c>
      <c r="M45" s="55">
        <f t="shared" si="0"/>
        <v>6.2500000000000333E-3</v>
      </c>
    </row>
    <row r="46" spans="2:13" x14ac:dyDescent="0.25">
      <c r="B46" s="67">
        <v>45506</v>
      </c>
      <c r="C46" s="13">
        <v>823</v>
      </c>
      <c r="D46" s="15">
        <v>1419</v>
      </c>
      <c r="E46" s="15" t="s">
        <v>94</v>
      </c>
      <c r="F46" s="51">
        <v>0.3611111111111111</v>
      </c>
      <c r="G46" s="51">
        <v>0.36319444444444443</v>
      </c>
      <c r="H46" s="52">
        <v>2.0833333333333259E-3</v>
      </c>
      <c r="I46" s="15" t="s">
        <v>34</v>
      </c>
      <c r="J46" s="52" t="str">
        <f>VLOOKUP(I46,'Master Codes'!B:C,2,FALSE)</f>
        <v>MX</v>
      </c>
      <c r="K46" s="13" t="s">
        <v>95</v>
      </c>
      <c r="L46" s="13" t="s">
        <v>18</v>
      </c>
      <c r="M46" s="52">
        <f t="shared" si="0"/>
        <v>2.0833333333333259E-3</v>
      </c>
    </row>
    <row r="47" spans="2:13" x14ac:dyDescent="0.25">
      <c r="B47" s="68">
        <v>45506</v>
      </c>
      <c r="C47" s="14">
        <v>801</v>
      </c>
      <c r="D47" s="16">
        <v>501</v>
      </c>
      <c r="E47" s="16" t="s">
        <v>33</v>
      </c>
      <c r="F47" s="54">
        <v>0.3659722222222222</v>
      </c>
      <c r="G47" s="54">
        <v>0.39305555555555555</v>
      </c>
      <c r="H47" s="55">
        <v>2.7083333333333348E-2</v>
      </c>
      <c r="I47" s="16">
        <v>41</v>
      </c>
      <c r="J47" s="55" t="str">
        <f>VLOOKUP(I47,'Master Codes'!B:C,2,FALSE)</f>
        <v>MX</v>
      </c>
      <c r="K47" s="14" t="s">
        <v>96</v>
      </c>
      <c r="L47" s="14" t="s">
        <v>18</v>
      </c>
      <c r="M47" s="55">
        <f t="shared" si="0"/>
        <v>2.7083333333333348E-2</v>
      </c>
    </row>
    <row r="48" spans="2:13" x14ac:dyDescent="0.25">
      <c r="B48" s="67">
        <v>45506</v>
      </c>
      <c r="C48" s="13">
        <v>820</v>
      </c>
      <c r="D48" s="15">
        <v>1947</v>
      </c>
      <c r="E48" s="15" t="s">
        <v>97</v>
      </c>
      <c r="F48" s="51">
        <v>0.37083333333333335</v>
      </c>
      <c r="G48" s="51">
        <v>0.40138888888888891</v>
      </c>
      <c r="H48" s="52">
        <v>3.0555555555555558E-2</v>
      </c>
      <c r="I48" s="15">
        <v>46</v>
      </c>
      <c r="J48" s="52" t="str">
        <f>VLOOKUP(I48,'Master Codes'!B:C,2,FALSE)</f>
        <v>MX</v>
      </c>
      <c r="K48" s="13" t="s">
        <v>98</v>
      </c>
      <c r="L48" s="13" t="s">
        <v>18</v>
      </c>
      <c r="M48" s="52">
        <f t="shared" si="0"/>
        <v>3.0555555555555558E-2</v>
      </c>
    </row>
    <row r="49" spans="2:15" x14ac:dyDescent="0.25">
      <c r="B49" s="68">
        <v>45506</v>
      </c>
      <c r="C49" s="14">
        <v>834</v>
      </c>
      <c r="D49" s="16">
        <v>1821</v>
      </c>
      <c r="E49" s="16" t="s">
        <v>36</v>
      </c>
      <c r="F49" s="54">
        <v>0.375</v>
      </c>
      <c r="G49" s="54">
        <v>0.48194444444444445</v>
      </c>
      <c r="H49" s="55">
        <v>0.10694444444444445</v>
      </c>
      <c r="I49" s="16">
        <v>51</v>
      </c>
      <c r="J49" s="55" t="str">
        <f>VLOOKUP(I49,'Master Codes'!B:C,2,FALSE)</f>
        <v>WX</v>
      </c>
      <c r="K49" s="14" t="s">
        <v>82</v>
      </c>
      <c r="L49" s="14" t="s">
        <v>18</v>
      </c>
      <c r="M49" s="55">
        <f t="shared" si="0"/>
        <v>0.10694444444444445</v>
      </c>
    </row>
    <row r="50" spans="2:15" x14ac:dyDescent="0.25">
      <c r="B50" s="67">
        <v>45506</v>
      </c>
      <c r="C50" s="13">
        <v>822</v>
      </c>
      <c r="D50" s="15">
        <v>1057</v>
      </c>
      <c r="E50" s="15" t="s">
        <v>99</v>
      </c>
      <c r="F50" s="51">
        <v>0.41666666666666669</v>
      </c>
      <c r="G50" s="51">
        <v>0.56944444444444442</v>
      </c>
      <c r="H50" s="52">
        <v>0.15277777777777779</v>
      </c>
      <c r="I50" s="15">
        <v>46</v>
      </c>
      <c r="J50" s="52" t="str">
        <f>VLOOKUP(I50,'Master Codes'!B:C,2,FALSE)</f>
        <v>MX</v>
      </c>
      <c r="K50" s="13" t="s">
        <v>100</v>
      </c>
      <c r="L50" s="13" t="s">
        <v>18</v>
      </c>
      <c r="M50" s="52">
        <f t="shared" si="0"/>
        <v>0.15277777777777779</v>
      </c>
    </row>
    <row r="51" spans="2:15" x14ac:dyDescent="0.25">
      <c r="B51" s="68">
        <v>45506</v>
      </c>
      <c r="C51" s="14">
        <v>809</v>
      </c>
      <c r="D51" s="16">
        <v>1651</v>
      </c>
      <c r="E51" s="16" t="s">
        <v>33</v>
      </c>
      <c r="F51" s="54">
        <v>0.4513888888888889</v>
      </c>
      <c r="G51" s="54">
        <v>0.50624999999999998</v>
      </c>
      <c r="H51" s="55">
        <v>5.486111111111111E-2</v>
      </c>
      <c r="I51" s="16">
        <v>51</v>
      </c>
      <c r="J51" s="55" t="str">
        <f>VLOOKUP(I51,'Master Codes'!B:C,2,FALSE)</f>
        <v>WX</v>
      </c>
      <c r="K51" s="14" t="s">
        <v>100</v>
      </c>
      <c r="L51" s="14" t="s">
        <v>18</v>
      </c>
      <c r="M51" s="55">
        <f t="shared" si="0"/>
        <v>5.486111111111111E-2</v>
      </c>
    </row>
    <row r="52" spans="2:15" x14ac:dyDescent="0.25">
      <c r="B52" s="67">
        <v>45506</v>
      </c>
      <c r="C52" s="13">
        <v>840</v>
      </c>
      <c r="D52" s="15">
        <v>101</v>
      </c>
      <c r="E52" s="15" t="s">
        <v>69</v>
      </c>
      <c r="F52" s="51">
        <v>0.50486111111111109</v>
      </c>
      <c r="G52" s="51">
        <v>0.51736111111111116</v>
      </c>
      <c r="H52" s="52">
        <v>2.0833333333333333E-3</v>
      </c>
      <c r="I52" s="15">
        <v>93</v>
      </c>
      <c r="J52" s="52" t="str">
        <f>VLOOKUP(I52,'Master Codes'!B:C,2,FALSE)</f>
        <v>LATE</v>
      </c>
      <c r="K52" s="13" t="s">
        <v>101</v>
      </c>
      <c r="L52" s="13" t="s">
        <v>102</v>
      </c>
      <c r="M52" s="52">
        <f t="shared" si="0"/>
        <v>1.0416666666666667E-3</v>
      </c>
    </row>
    <row r="53" spans="2:15" x14ac:dyDescent="0.25">
      <c r="B53" s="68">
        <v>45506</v>
      </c>
      <c r="C53" s="14">
        <v>840</v>
      </c>
      <c r="D53" s="16">
        <v>101</v>
      </c>
      <c r="E53" s="16" t="s">
        <v>69</v>
      </c>
      <c r="F53" s="54">
        <v>0.50486111111111109</v>
      </c>
      <c r="G53" s="54">
        <v>0.51736111111111116</v>
      </c>
      <c r="H53" s="55">
        <v>1.0416666666666666E-2</v>
      </c>
      <c r="I53" s="16" t="s">
        <v>103</v>
      </c>
      <c r="J53" s="55" t="str">
        <f>VLOOKUP(I53,'Master Codes'!B:C,2,FALSE)</f>
        <v>GRD</v>
      </c>
      <c r="K53" s="14" t="s">
        <v>101</v>
      </c>
      <c r="L53" s="14" t="s">
        <v>102</v>
      </c>
      <c r="M53" s="55">
        <f t="shared" si="0"/>
        <v>5.208333333333333E-3</v>
      </c>
    </row>
    <row r="54" spans="2:15" x14ac:dyDescent="0.25">
      <c r="B54" s="67">
        <v>45506</v>
      </c>
      <c r="C54" s="13">
        <v>831</v>
      </c>
      <c r="D54" s="15">
        <v>209</v>
      </c>
      <c r="E54" s="15" t="s">
        <v>104</v>
      </c>
      <c r="F54" s="51">
        <v>0.51388888888888884</v>
      </c>
      <c r="G54" s="51">
        <v>0.53680555555555554</v>
      </c>
      <c r="H54" s="52">
        <v>2.2916666666666665E-2</v>
      </c>
      <c r="I54" s="15" t="s">
        <v>103</v>
      </c>
      <c r="J54" s="52" t="str">
        <f>VLOOKUP(I54,'Master Codes'!B:C,2,FALSE)</f>
        <v>GRD</v>
      </c>
      <c r="K54" s="13" t="s">
        <v>105</v>
      </c>
      <c r="L54" s="13" t="s">
        <v>102</v>
      </c>
      <c r="M54" s="52">
        <f t="shared" si="0"/>
        <v>2.2916666666666665E-2</v>
      </c>
    </row>
    <row r="55" spans="2:15" x14ac:dyDescent="0.25">
      <c r="B55" s="68">
        <v>45506</v>
      </c>
      <c r="C55" s="14">
        <v>814</v>
      </c>
      <c r="D55" s="16">
        <v>499</v>
      </c>
      <c r="E55" s="16" t="s">
        <v>57</v>
      </c>
      <c r="F55" s="54">
        <v>0.61597222222222225</v>
      </c>
      <c r="G55" s="54">
        <v>0.62361111111111112</v>
      </c>
      <c r="H55" s="55">
        <v>7.6388888888888886E-3</v>
      </c>
      <c r="I55" s="16">
        <v>37</v>
      </c>
      <c r="J55" s="55" t="str">
        <f>VLOOKUP(I55,'Master Codes'!B:C,2,FALSE)</f>
        <v>CAT</v>
      </c>
      <c r="K55" s="14" t="s">
        <v>106</v>
      </c>
      <c r="L55" s="14" t="s">
        <v>102</v>
      </c>
      <c r="M55" s="55">
        <f t="shared" si="0"/>
        <v>7.6388888888888886E-3</v>
      </c>
      <c r="O55" s="12"/>
    </row>
    <row r="56" spans="2:15" x14ac:dyDescent="0.25">
      <c r="B56" s="67">
        <v>45506</v>
      </c>
      <c r="C56" s="13">
        <v>808</v>
      </c>
      <c r="D56" s="15">
        <v>285</v>
      </c>
      <c r="E56" s="15" t="s">
        <v>50</v>
      </c>
      <c r="F56" s="51">
        <v>0.625</v>
      </c>
      <c r="G56" s="51">
        <v>0.65138888888888891</v>
      </c>
      <c r="H56" s="52">
        <v>1.0416666666666666E-2</v>
      </c>
      <c r="I56" s="15">
        <v>46</v>
      </c>
      <c r="J56" s="52" t="str">
        <f>VLOOKUP(I56,'Master Codes'!B:C,2,FALSE)</f>
        <v>MX</v>
      </c>
      <c r="K56" s="13" t="s">
        <v>107</v>
      </c>
      <c r="L56" s="13" t="s">
        <v>102</v>
      </c>
      <c r="M56" s="52">
        <f t="shared" si="0"/>
        <v>5.208333333333333E-3</v>
      </c>
    </row>
    <row r="57" spans="2:15" x14ac:dyDescent="0.25">
      <c r="B57" s="68">
        <v>45506</v>
      </c>
      <c r="C57" s="14">
        <v>808</v>
      </c>
      <c r="D57" s="16">
        <v>285</v>
      </c>
      <c r="E57" s="16" t="s">
        <v>50</v>
      </c>
      <c r="F57" s="54">
        <v>0.625</v>
      </c>
      <c r="G57" s="54">
        <v>0.65138888888888891</v>
      </c>
      <c r="H57" s="55">
        <v>1.5972222222222221E-2</v>
      </c>
      <c r="I57" s="16" t="s">
        <v>87</v>
      </c>
      <c r="J57" s="55" t="str">
        <f>VLOOKUP(I57,'Master Codes'!B:C,2,FALSE)</f>
        <v>GRD</v>
      </c>
      <c r="K57" s="14" t="s">
        <v>107</v>
      </c>
      <c r="L57" s="14" t="s">
        <v>102</v>
      </c>
      <c r="M57" s="55">
        <f t="shared" si="0"/>
        <v>7.9861111111111105E-3</v>
      </c>
    </row>
    <row r="58" spans="2:15" x14ac:dyDescent="0.25">
      <c r="B58" s="67">
        <v>45506</v>
      </c>
      <c r="C58" s="13">
        <v>827</v>
      </c>
      <c r="D58" s="15">
        <v>407</v>
      </c>
      <c r="E58" s="15" t="s">
        <v>45</v>
      </c>
      <c r="F58" s="51">
        <v>0.62083333333333335</v>
      </c>
      <c r="G58" s="51">
        <v>0.62916666666666665</v>
      </c>
      <c r="H58" s="52">
        <v>8.3333333333333332E-3</v>
      </c>
      <c r="I58" s="15">
        <v>41</v>
      </c>
      <c r="J58" s="52" t="str">
        <f>VLOOKUP(I58,'Master Codes'!B:C,2,FALSE)</f>
        <v>MX</v>
      </c>
      <c r="K58" s="13" t="s">
        <v>108</v>
      </c>
      <c r="L58" s="13" t="s">
        <v>102</v>
      </c>
      <c r="M58" s="52">
        <f t="shared" si="0"/>
        <v>8.3333333333333332E-3</v>
      </c>
    </row>
    <row r="59" spans="2:15" x14ac:dyDescent="0.25">
      <c r="B59" s="68">
        <v>45506</v>
      </c>
      <c r="C59" s="14">
        <v>816</v>
      </c>
      <c r="D59" s="16">
        <v>425</v>
      </c>
      <c r="E59" s="16" t="s">
        <v>54</v>
      </c>
      <c r="F59" s="54">
        <v>0.62986111111111109</v>
      </c>
      <c r="G59" s="54">
        <v>0.6430555555555556</v>
      </c>
      <c r="H59" s="55">
        <v>1.3194444444444444E-2</v>
      </c>
      <c r="I59" s="16">
        <v>41</v>
      </c>
      <c r="J59" s="55" t="str">
        <f>VLOOKUP(I59,'Master Codes'!B:C,2,FALSE)</f>
        <v>MX</v>
      </c>
      <c r="K59" s="14" t="s">
        <v>109</v>
      </c>
      <c r="L59" s="14" t="s">
        <v>102</v>
      </c>
      <c r="M59" s="55">
        <f t="shared" si="0"/>
        <v>1.3194444444444444E-2</v>
      </c>
    </row>
    <row r="60" spans="2:15" x14ac:dyDescent="0.25">
      <c r="B60" s="67">
        <v>45506</v>
      </c>
      <c r="C60" s="13">
        <v>832</v>
      </c>
      <c r="D60" s="15">
        <v>1925</v>
      </c>
      <c r="E60" s="15" t="s">
        <v>110</v>
      </c>
      <c r="F60" s="51">
        <v>0.67152777777777772</v>
      </c>
      <c r="G60" s="51">
        <v>0.68472222222222223</v>
      </c>
      <c r="H60" s="52">
        <v>1.3194444444444444E-2</v>
      </c>
      <c r="I60" s="15" t="s">
        <v>111</v>
      </c>
      <c r="J60" s="52" t="str">
        <f>VLOOKUP(I60,'Master Codes'!B:C,2,FALSE)</f>
        <v>GRD</v>
      </c>
      <c r="K60" s="13" t="s">
        <v>112</v>
      </c>
      <c r="L60" s="13" t="s">
        <v>102</v>
      </c>
      <c r="M60" s="52">
        <f t="shared" si="0"/>
        <v>1.3194444444444444E-2</v>
      </c>
    </row>
    <row r="61" spans="2:15" x14ac:dyDescent="0.25">
      <c r="B61" s="68">
        <v>45506</v>
      </c>
      <c r="C61" s="14">
        <v>824</v>
      </c>
      <c r="D61" s="16">
        <v>295</v>
      </c>
      <c r="E61" s="16" t="s">
        <v>113</v>
      </c>
      <c r="F61" s="54">
        <v>0.64375000000000004</v>
      </c>
      <c r="G61" s="54">
        <v>0.65138888888888891</v>
      </c>
      <c r="H61" s="55">
        <v>6.9444444444444447E-4</v>
      </c>
      <c r="I61" s="16">
        <v>93</v>
      </c>
      <c r="J61" s="55" t="str">
        <f>VLOOKUP(I61,'Master Codes'!B:C,2,FALSE)</f>
        <v>LATE</v>
      </c>
      <c r="K61" s="14" t="s">
        <v>114</v>
      </c>
      <c r="L61" s="14" t="s">
        <v>102</v>
      </c>
      <c r="M61" s="55">
        <f t="shared" si="0"/>
        <v>3.4722222222222224E-4</v>
      </c>
    </row>
    <row r="62" spans="2:15" x14ac:dyDescent="0.25">
      <c r="B62" s="67">
        <v>45506</v>
      </c>
      <c r="C62" s="13">
        <v>824</v>
      </c>
      <c r="D62" s="15">
        <v>295</v>
      </c>
      <c r="E62" s="15" t="s">
        <v>113</v>
      </c>
      <c r="F62" s="51">
        <v>0.64375000000000004</v>
      </c>
      <c r="G62" s="51">
        <v>0.65138888888888891</v>
      </c>
      <c r="H62" s="52">
        <v>6.9444444444444441E-3</v>
      </c>
      <c r="I62" s="15" t="s">
        <v>56</v>
      </c>
      <c r="J62" s="52" t="str">
        <f>VLOOKUP(I62,'Master Codes'!B:C,2,FALSE)</f>
        <v>STA</v>
      </c>
      <c r="K62" s="13" t="s">
        <v>114</v>
      </c>
      <c r="L62" s="13" t="s">
        <v>102</v>
      </c>
      <c r="M62" s="52">
        <f t="shared" si="0"/>
        <v>3.472222222222222E-3</v>
      </c>
    </row>
    <row r="63" spans="2:15" x14ac:dyDescent="0.25">
      <c r="B63" s="68">
        <v>45506</v>
      </c>
      <c r="C63" s="14">
        <v>805</v>
      </c>
      <c r="D63" s="16">
        <v>659</v>
      </c>
      <c r="E63" s="16" t="s">
        <v>65</v>
      </c>
      <c r="F63" s="54">
        <v>0.68541666666666667</v>
      </c>
      <c r="G63" s="54">
        <v>0.76111111111111107</v>
      </c>
      <c r="H63" s="55">
        <v>7.5694444444444439E-2</v>
      </c>
      <c r="I63" s="16">
        <v>46</v>
      </c>
      <c r="J63" s="55" t="str">
        <f>VLOOKUP(I63,'Master Codes'!B:C,2,FALSE)</f>
        <v>MX</v>
      </c>
      <c r="K63" s="14" t="s">
        <v>115</v>
      </c>
      <c r="L63" s="14" t="s">
        <v>102</v>
      </c>
      <c r="M63" s="55">
        <f t="shared" si="0"/>
        <v>7.5694444444444439E-2</v>
      </c>
    </row>
    <row r="64" spans="2:15" x14ac:dyDescent="0.25">
      <c r="B64" s="67">
        <v>45506</v>
      </c>
      <c r="C64" s="13">
        <v>834</v>
      </c>
      <c r="D64" s="15">
        <v>635</v>
      </c>
      <c r="E64" s="15" t="s">
        <v>116</v>
      </c>
      <c r="F64" s="51">
        <v>0.69930555555555551</v>
      </c>
      <c r="G64" s="51">
        <v>0.81597222222222221</v>
      </c>
      <c r="H64" s="52">
        <v>8.5416666666666669E-2</v>
      </c>
      <c r="I64" s="15">
        <v>46</v>
      </c>
      <c r="J64" s="52" t="str">
        <f>VLOOKUP(I64,'Master Codes'!B:C,2,FALSE)</f>
        <v>MX</v>
      </c>
      <c r="K64" s="13" t="s">
        <v>117</v>
      </c>
      <c r="L64" s="13" t="s">
        <v>102</v>
      </c>
      <c r="M64" s="52">
        <f t="shared" si="0"/>
        <v>2.8472222222222222E-2</v>
      </c>
    </row>
    <row r="65" spans="2:15" x14ac:dyDescent="0.25">
      <c r="B65" s="68">
        <v>45506</v>
      </c>
      <c r="C65" s="14">
        <v>834</v>
      </c>
      <c r="D65" s="16">
        <v>635</v>
      </c>
      <c r="E65" s="16" t="s">
        <v>116</v>
      </c>
      <c r="F65" s="54">
        <v>0.69930555555555551</v>
      </c>
      <c r="G65" s="54">
        <v>0.81597222222222221</v>
      </c>
      <c r="H65" s="55">
        <v>2.1527777777777778E-2</v>
      </c>
      <c r="I65" s="16">
        <v>93</v>
      </c>
      <c r="J65" s="55" t="str">
        <f>VLOOKUP(I65,'Master Codes'!B:C,2,FALSE)</f>
        <v>LATE</v>
      </c>
      <c r="K65" s="14" t="s">
        <v>117</v>
      </c>
      <c r="L65" s="14" t="s">
        <v>102</v>
      </c>
      <c r="M65" s="55">
        <f t="shared" si="0"/>
        <v>7.1759259259259259E-3</v>
      </c>
    </row>
    <row r="66" spans="2:15" x14ac:dyDescent="0.25">
      <c r="B66" s="67">
        <v>45506</v>
      </c>
      <c r="C66" s="13">
        <v>834</v>
      </c>
      <c r="D66" s="15">
        <v>635</v>
      </c>
      <c r="E66" s="15" t="s">
        <v>116</v>
      </c>
      <c r="F66" s="51">
        <v>0.69930555555555551</v>
      </c>
      <c r="G66" s="51">
        <v>0.81597222222222221</v>
      </c>
      <c r="H66" s="52">
        <v>9.7222222222222224E-3</v>
      </c>
      <c r="I66" s="15">
        <v>32</v>
      </c>
      <c r="J66" s="52" t="str">
        <f>VLOOKUP(I66,'Master Codes'!B:C,2,FALSE)</f>
        <v>GRD</v>
      </c>
      <c r="K66" s="13" t="s">
        <v>117</v>
      </c>
      <c r="L66" s="13" t="s">
        <v>102</v>
      </c>
      <c r="M66" s="52">
        <f t="shared" ref="M66:M129" si="1" xml:space="preserve"> H66 / COUNTIFS($B:$B, B66, $D:$D, D66)</f>
        <v>3.2407407407407406E-3</v>
      </c>
    </row>
    <row r="67" spans="2:15" x14ac:dyDescent="0.25">
      <c r="B67" s="68">
        <v>45506</v>
      </c>
      <c r="C67" s="14">
        <v>833</v>
      </c>
      <c r="D67" s="16">
        <v>605</v>
      </c>
      <c r="E67" s="16" t="s">
        <v>48</v>
      </c>
      <c r="F67" s="54">
        <v>0.66666666666666663</v>
      </c>
      <c r="G67" s="54">
        <v>0.73402777777777772</v>
      </c>
      <c r="H67" s="55">
        <v>5.5555555555555552E-2</v>
      </c>
      <c r="I67" s="16">
        <v>46</v>
      </c>
      <c r="J67" s="55" t="str">
        <f>VLOOKUP(I67,'Master Codes'!B:C,2,FALSE)</f>
        <v>MX</v>
      </c>
      <c r="K67" s="14" t="s">
        <v>118</v>
      </c>
      <c r="L67" s="14" t="s">
        <v>102</v>
      </c>
      <c r="M67" s="55">
        <f t="shared" si="1"/>
        <v>2.7777777777777776E-2</v>
      </c>
    </row>
    <row r="68" spans="2:15" x14ac:dyDescent="0.25">
      <c r="B68" s="67">
        <v>45506</v>
      </c>
      <c r="C68" s="13">
        <v>833</v>
      </c>
      <c r="D68" s="15">
        <v>605</v>
      </c>
      <c r="E68" s="15" t="s">
        <v>48</v>
      </c>
      <c r="F68" s="51">
        <v>0.66666666666666663</v>
      </c>
      <c r="G68" s="51">
        <v>0.73402777777777772</v>
      </c>
      <c r="H68" s="52">
        <v>5.347222222222222E-2</v>
      </c>
      <c r="I68" s="15" t="s">
        <v>56</v>
      </c>
      <c r="J68" s="52" t="str">
        <f>VLOOKUP(I68,'Master Codes'!B:C,2,FALSE)</f>
        <v>STA</v>
      </c>
      <c r="K68" s="13" t="s">
        <v>118</v>
      </c>
      <c r="L68" s="13" t="s">
        <v>102</v>
      </c>
      <c r="M68" s="52">
        <f t="shared" si="1"/>
        <v>2.673611111111111E-2</v>
      </c>
    </row>
    <row r="69" spans="2:15" x14ac:dyDescent="0.25">
      <c r="B69" s="68">
        <v>45506</v>
      </c>
      <c r="C69" s="14">
        <v>829</v>
      </c>
      <c r="D69" s="16">
        <v>107</v>
      </c>
      <c r="E69" s="16" t="s">
        <v>69</v>
      </c>
      <c r="F69" s="54">
        <v>0.67638888888888893</v>
      </c>
      <c r="G69" s="54">
        <v>0.68541666666666667</v>
      </c>
      <c r="H69" s="55">
        <v>9.0277777777777769E-3</v>
      </c>
      <c r="I69" s="16">
        <v>65</v>
      </c>
      <c r="J69" s="55" t="str">
        <f>VLOOKUP(I69,'Master Codes'!B:C,2,FALSE)</f>
        <v>FLT</v>
      </c>
      <c r="K69" s="14" t="s">
        <v>119</v>
      </c>
      <c r="L69" s="14" t="s">
        <v>102</v>
      </c>
      <c r="M69" s="55">
        <f t="shared" si="1"/>
        <v>9.0277777777777769E-3</v>
      </c>
    </row>
    <row r="70" spans="2:15" x14ac:dyDescent="0.25">
      <c r="B70" s="67">
        <v>45506</v>
      </c>
      <c r="C70" s="13">
        <v>822</v>
      </c>
      <c r="D70" s="15">
        <v>261</v>
      </c>
      <c r="E70" s="15" t="s">
        <v>120</v>
      </c>
      <c r="F70" s="51">
        <v>0.72916666666666663</v>
      </c>
      <c r="G70" s="51">
        <v>0.80277777777777781</v>
      </c>
      <c r="H70" s="52">
        <v>7.3611111111111113E-2</v>
      </c>
      <c r="I70" s="15">
        <v>46</v>
      </c>
      <c r="J70" s="52" t="str">
        <f>VLOOKUP(I70,'Master Codes'!B:C,2,FALSE)</f>
        <v>MX</v>
      </c>
      <c r="K70" s="13" t="s">
        <v>121</v>
      </c>
      <c r="L70" s="13" t="s">
        <v>102</v>
      </c>
      <c r="M70" s="52">
        <f t="shared" si="1"/>
        <v>7.3611111111111113E-2</v>
      </c>
    </row>
    <row r="71" spans="2:15" x14ac:dyDescent="0.25">
      <c r="B71" s="68">
        <v>45506</v>
      </c>
      <c r="C71" s="14">
        <v>844</v>
      </c>
      <c r="D71" s="16">
        <v>1275</v>
      </c>
      <c r="E71" s="16" t="s">
        <v>61</v>
      </c>
      <c r="F71" s="54">
        <v>0.61111111111111116</v>
      </c>
      <c r="G71" s="54">
        <v>0.69374999999999998</v>
      </c>
      <c r="H71" s="55">
        <v>7.6388888888888895E-2</v>
      </c>
      <c r="I71" s="16">
        <v>64</v>
      </c>
      <c r="J71" s="55" t="str">
        <f>VLOOKUP(I71,'Master Codes'!B:C,2,FALSE)</f>
        <v>FLT</v>
      </c>
      <c r="K71" s="14" t="s">
        <v>122</v>
      </c>
      <c r="L71" s="14" t="s">
        <v>102</v>
      </c>
      <c r="M71" s="55">
        <f t="shared" si="1"/>
        <v>3.8194444444444448E-2</v>
      </c>
    </row>
    <row r="72" spans="2:15" x14ac:dyDescent="0.25">
      <c r="B72" s="67">
        <v>45506</v>
      </c>
      <c r="C72" s="13">
        <v>844</v>
      </c>
      <c r="D72" s="15">
        <v>1275</v>
      </c>
      <c r="E72" s="15" t="s">
        <v>61</v>
      </c>
      <c r="F72" s="51">
        <v>0.61111111111111116</v>
      </c>
      <c r="G72" s="51">
        <v>0.69374999999999998</v>
      </c>
      <c r="H72" s="52">
        <v>6.2500000000000003E-3</v>
      </c>
      <c r="I72" s="15">
        <v>68</v>
      </c>
      <c r="J72" s="52" t="str">
        <f>VLOOKUP(I72,'Master Codes'!B:C,2,FALSE)</f>
        <v>INFT</v>
      </c>
      <c r="K72" s="13" t="s">
        <v>122</v>
      </c>
      <c r="L72" s="13" t="s">
        <v>102</v>
      </c>
      <c r="M72" s="52">
        <f t="shared" si="1"/>
        <v>3.1250000000000002E-3</v>
      </c>
    </row>
    <row r="73" spans="2:15" x14ac:dyDescent="0.25">
      <c r="B73" s="68">
        <v>45506</v>
      </c>
      <c r="C73" s="14">
        <v>845</v>
      </c>
      <c r="D73" s="16">
        <v>473</v>
      </c>
      <c r="E73" s="16" t="s">
        <v>78</v>
      </c>
      <c r="F73" s="54">
        <v>0.70833333333333337</v>
      </c>
      <c r="G73" s="54">
        <v>0.71805555555555556</v>
      </c>
      <c r="H73" s="55">
        <v>9.7222222222222224E-3</v>
      </c>
      <c r="I73" s="16">
        <v>37</v>
      </c>
      <c r="J73" s="55" t="str">
        <f>VLOOKUP(I73,'Master Codes'!B:C,2,FALSE)</f>
        <v>CAT</v>
      </c>
      <c r="K73" s="14" t="s">
        <v>123</v>
      </c>
      <c r="L73" s="14" t="s">
        <v>102</v>
      </c>
      <c r="M73" s="55">
        <f t="shared" si="1"/>
        <v>9.7222222222222224E-3</v>
      </c>
    </row>
    <row r="74" spans="2:15" x14ac:dyDescent="0.25">
      <c r="B74" s="67">
        <v>45506</v>
      </c>
      <c r="C74" s="13">
        <v>830</v>
      </c>
      <c r="D74" s="15">
        <v>397</v>
      </c>
      <c r="E74" s="15" t="s">
        <v>52</v>
      </c>
      <c r="F74" s="51">
        <v>0.86458333333333337</v>
      </c>
      <c r="G74" s="51">
        <v>0.87430555555555556</v>
      </c>
      <c r="H74" s="52">
        <v>9.7222222222222224E-3</v>
      </c>
      <c r="I74" s="15" t="s">
        <v>103</v>
      </c>
      <c r="J74" s="52" t="str">
        <f>VLOOKUP(I74,'Master Codes'!B:C,2,FALSE)</f>
        <v>GRD</v>
      </c>
      <c r="K74" s="13" t="s">
        <v>124</v>
      </c>
      <c r="L74" s="13" t="s">
        <v>102</v>
      </c>
      <c r="M74" s="52">
        <f t="shared" si="1"/>
        <v>9.7222222222222224E-3</v>
      </c>
    </row>
    <row r="75" spans="2:15" x14ac:dyDescent="0.25">
      <c r="B75" s="68">
        <v>45506</v>
      </c>
      <c r="C75" s="14">
        <v>826</v>
      </c>
      <c r="D75" s="16">
        <v>289</v>
      </c>
      <c r="E75" s="16" t="s">
        <v>50</v>
      </c>
      <c r="F75" s="54">
        <v>0.875</v>
      </c>
      <c r="G75" s="54">
        <v>0.8833333333333333</v>
      </c>
      <c r="H75" s="55">
        <v>8.3333333333333332E-3</v>
      </c>
      <c r="I75" s="16" t="s">
        <v>125</v>
      </c>
      <c r="J75" s="55" t="str">
        <f>VLOOKUP(I75,'Master Codes'!B:C,2,FALSE)</f>
        <v>GRD</v>
      </c>
      <c r="K75" s="14" t="s">
        <v>126</v>
      </c>
      <c r="L75" s="14" t="s">
        <v>102</v>
      </c>
      <c r="M75" s="55">
        <f t="shared" si="1"/>
        <v>8.3333333333333332E-3</v>
      </c>
    </row>
    <row r="76" spans="2:15" x14ac:dyDescent="0.25">
      <c r="B76" s="67">
        <v>45507</v>
      </c>
      <c r="C76" s="13">
        <v>827</v>
      </c>
      <c r="D76" s="15">
        <v>631</v>
      </c>
      <c r="E76" s="15" t="s">
        <v>116</v>
      </c>
      <c r="F76" s="51">
        <v>0.25</v>
      </c>
      <c r="G76" s="51">
        <v>0.25069444444444444</v>
      </c>
      <c r="H76" s="52">
        <v>6.9444444444444447E-4</v>
      </c>
      <c r="I76" s="15">
        <v>65</v>
      </c>
      <c r="J76" s="52" t="str">
        <f>VLOOKUP(I76,'Master Codes'!B:C,2,FALSE)</f>
        <v>FLT</v>
      </c>
      <c r="K76" s="13" t="s">
        <v>127</v>
      </c>
      <c r="L76" s="13" t="s">
        <v>18</v>
      </c>
      <c r="M76" s="52">
        <f t="shared" si="1"/>
        <v>6.9444444444444447E-4</v>
      </c>
      <c r="O76" s="12"/>
    </row>
    <row r="77" spans="2:15" x14ac:dyDescent="0.25">
      <c r="B77" s="68">
        <v>45507</v>
      </c>
      <c r="C77" s="14">
        <v>819</v>
      </c>
      <c r="D77" s="16">
        <v>383</v>
      </c>
      <c r="E77" s="16" t="s">
        <v>81</v>
      </c>
      <c r="F77" s="54">
        <v>0.2638888888888889</v>
      </c>
      <c r="G77" s="54">
        <v>0.30555555555555558</v>
      </c>
      <c r="H77" s="55">
        <v>4.1666666666666664E-2</v>
      </c>
      <c r="I77" s="16">
        <v>41</v>
      </c>
      <c r="J77" s="55" t="str">
        <f>VLOOKUP(I77,'Master Codes'!B:C,2,FALSE)</f>
        <v>MX</v>
      </c>
      <c r="K77" s="14" t="s">
        <v>128</v>
      </c>
      <c r="L77" s="14" t="s">
        <v>18</v>
      </c>
      <c r="M77" s="55">
        <f t="shared" si="1"/>
        <v>4.1666666666666664E-2</v>
      </c>
    </row>
    <row r="78" spans="2:15" x14ac:dyDescent="0.25">
      <c r="B78" s="67">
        <v>45507</v>
      </c>
      <c r="C78" s="13">
        <v>830</v>
      </c>
      <c r="D78" s="15">
        <v>251</v>
      </c>
      <c r="E78" s="15" t="s">
        <v>129</v>
      </c>
      <c r="F78" s="51">
        <v>0.28263888888888888</v>
      </c>
      <c r="G78" s="51">
        <v>0.28611111111111109</v>
      </c>
      <c r="H78" s="52">
        <v>3.472222222222222E-3</v>
      </c>
      <c r="I78" s="15">
        <v>93</v>
      </c>
      <c r="J78" s="52" t="str">
        <f>VLOOKUP(I78,'Master Codes'!B:C,2,FALSE)</f>
        <v>LATE</v>
      </c>
      <c r="K78" s="13" t="s">
        <v>130</v>
      </c>
      <c r="L78" s="13" t="s">
        <v>18</v>
      </c>
      <c r="M78" s="52">
        <f t="shared" si="1"/>
        <v>3.472222222222222E-3</v>
      </c>
    </row>
    <row r="79" spans="2:15" x14ac:dyDescent="0.25">
      <c r="B79" s="68">
        <v>45507</v>
      </c>
      <c r="C79" s="14">
        <v>801</v>
      </c>
      <c r="D79" s="16">
        <v>303</v>
      </c>
      <c r="E79" s="16" t="s">
        <v>38</v>
      </c>
      <c r="F79" s="54">
        <v>0.31527777777777777</v>
      </c>
      <c r="G79" s="54">
        <v>0.31597222222222221</v>
      </c>
      <c r="H79" s="55">
        <v>6.9444444444444447E-4</v>
      </c>
      <c r="I79" s="16">
        <v>91</v>
      </c>
      <c r="J79" s="55" t="str">
        <f>VLOOKUP(I79,'Master Codes'!B:C,2,FALSE)</f>
        <v>SOC</v>
      </c>
      <c r="K79" s="14" t="s">
        <v>131</v>
      </c>
      <c r="L79" s="14" t="s">
        <v>18</v>
      </c>
      <c r="M79" s="55">
        <f t="shared" si="1"/>
        <v>6.9444444444444447E-4</v>
      </c>
    </row>
    <row r="80" spans="2:15" x14ac:dyDescent="0.25">
      <c r="B80" s="67">
        <v>45507</v>
      </c>
      <c r="C80" s="13">
        <v>820</v>
      </c>
      <c r="D80" s="15">
        <v>367</v>
      </c>
      <c r="E80" s="15" t="s">
        <v>93</v>
      </c>
      <c r="F80" s="51">
        <v>0.31944444444444442</v>
      </c>
      <c r="G80" s="51">
        <v>0.34097222222222223</v>
      </c>
      <c r="H80" s="52">
        <v>9.7222222222222224E-3</v>
      </c>
      <c r="I80" s="15" t="s">
        <v>90</v>
      </c>
      <c r="J80" s="52" t="str">
        <f>VLOOKUP(I80,'Master Codes'!B:C,2,FALSE)</f>
        <v>LATE</v>
      </c>
      <c r="K80" s="13" t="s">
        <v>132</v>
      </c>
      <c r="L80" s="13" t="s">
        <v>18</v>
      </c>
      <c r="M80" s="52">
        <f t="shared" si="1"/>
        <v>4.8611111111111112E-3</v>
      </c>
    </row>
    <row r="81" spans="2:13" x14ac:dyDescent="0.25">
      <c r="B81" s="68">
        <v>45507</v>
      </c>
      <c r="C81" s="14">
        <v>820</v>
      </c>
      <c r="D81" s="16">
        <v>367</v>
      </c>
      <c r="E81" s="16" t="s">
        <v>93</v>
      </c>
      <c r="F81" s="54">
        <v>0.31944444444444442</v>
      </c>
      <c r="G81" s="54">
        <v>0.34097222222222223</v>
      </c>
      <c r="H81" s="55">
        <v>1.1805555555555555E-2</v>
      </c>
      <c r="I81" s="16" t="s">
        <v>133</v>
      </c>
      <c r="J81" s="55" t="str">
        <f>VLOOKUP(I81,'Master Codes'!B:C,2,FALSE)</f>
        <v>GRD</v>
      </c>
      <c r="K81" s="14" t="s">
        <v>132</v>
      </c>
      <c r="L81" s="14" t="s">
        <v>18</v>
      </c>
      <c r="M81" s="55">
        <f t="shared" si="1"/>
        <v>5.9027777777777776E-3</v>
      </c>
    </row>
    <row r="82" spans="2:13" x14ac:dyDescent="0.25">
      <c r="B82" s="67">
        <v>45507</v>
      </c>
      <c r="C82" s="13">
        <v>847</v>
      </c>
      <c r="D82" s="15">
        <v>501</v>
      </c>
      <c r="E82" s="15" t="s">
        <v>33</v>
      </c>
      <c r="F82" s="51">
        <v>0.32430555555555557</v>
      </c>
      <c r="G82" s="51">
        <v>0.3263888888888889</v>
      </c>
      <c r="H82" s="52">
        <v>2.0833333333333333E-3</v>
      </c>
      <c r="I82" s="15" t="s">
        <v>134</v>
      </c>
      <c r="J82" s="52" t="str">
        <f>VLOOKUP(I82,'Master Codes'!B:C,2,FALSE)</f>
        <v>SAFE</v>
      </c>
      <c r="K82" s="13" t="s">
        <v>135</v>
      </c>
      <c r="L82" s="13" t="s">
        <v>18</v>
      </c>
      <c r="M82" s="52">
        <f t="shared" si="1"/>
        <v>2.0833333333333333E-3</v>
      </c>
    </row>
    <row r="83" spans="2:13" x14ac:dyDescent="0.25">
      <c r="B83" s="68">
        <v>45507</v>
      </c>
      <c r="C83" s="14">
        <v>813</v>
      </c>
      <c r="D83" s="16">
        <v>573</v>
      </c>
      <c r="E83" s="16" t="s">
        <v>136</v>
      </c>
      <c r="F83" s="54">
        <v>0.33333333333333331</v>
      </c>
      <c r="G83" s="54">
        <v>0.34930555555555554</v>
      </c>
      <c r="H83" s="55">
        <v>1.5972222222222221E-2</v>
      </c>
      <c r="I83" s="16" t="s">
        <v>137</v>
      </c>
      <c r="J83" s="55" t="str">
        <f>VLOOKUP(I83,'Master Codes'!B:C,2,FALSE)</f>
        <v>IT</v>
      </c>
      <c r="K83" s="14" t="s">
        <v>138</v>
      </c>
      <c r="L83" s="14" t="s">
        <v>18</v>
      </c>
      <c r="M83" s="55">
        <f t="shared" si="1"/>
        <v>1.5972222222222221E-2</v>
      </c>
    </row>
    <row r="84" spans="2:13" x14ac:dyDescent="0.25">
      <c r="B84" s="67">
        <v>45507</v>
      </c>
      <c r="C84" s="13">
        <v>821</v>
      </c>
      <c r="D84" s="15">
        <v>783</v>
      </c>
      <c r="E84" s="15" t="s">
        <v>139</v>
      </c>
      <c r="F84" s="51">
        <v>0.375</v>
      </c>
      <c r="G84" s="51">
        <v>0.37569444444444444</v>
      </c>
      <c r="H84" s="52">
        <v>6.9444444444444447E-4</v>
      </c>
      <c r="I84" s="15">
        <v>68</v>
      </c>
      <c r="J84" s="52" t="str">
        <f>VLOOKUP(I84,'Master Codes'!B:C,2,FALSE)</f>
        <v>INFT</v>
      </c>
      <c r="K84" s="13" t="s">
        <v>140</v>
      </c>
      <c r="L84" s="13" t="s">
        <v>18</v>
      </c>
      <c r="M84" s="52">
        <f t="shared" si="1"/>
        <v>6.9444444444444447E-4</v>
      </c>
    </row>
    <row r="85" spans="2:13" x14ac:dyDescent="0.25">
      <c r="B85" s="68">
        <v>45507</v>
      </c>
      <c r="C85" s="14">
        <v>822</v>
      </c>
      <c r="D85" s="16">
        <v>1041</v>
      </c>
      <c r="E85" s="16" t="s">
        <v>141</v>
      </c>
      <c r="F85" s="54">
        <v>0.37847222222222221</v>
      </c>
      <c r="G85" s="54">
        <v>0.38680555555555557</v>
      </c>
      <c r="H85" s="55">
        <v>8.3333333333333332E-3</v>
      </c>
      <c r="I85" s="16" t="s">
        <v>134</v>
      </c>
      <c r="J85" s="55" t="str">
        <f>VLOOKUP(I85,'Master Codes'!B:C,2,FALSE)</f>
        <v>SAFE</v>
      </c>
      <c r="K85" s="14" t="s">
        <v>142</v>
      </c>
      <c r="L85" s="14" t="s">
        <v>18</v>
      </c>
      <c r="M85" s="55">
        <f t="shared" si="1"/>
        <v>8.3333333333333332E-3</v>
      </c>
    </row>
    <row r="86" spans="2:13" x14ac:dyDescent="0.25">
      <c r="B86" s="67">
        <v>45507</v>
      </c>
      <c r="C86" s="13">
        <v>827</v>
      </c>
      <c r="D86" s="15">
        <v>1629</v>
      </c>
      <c r="E86" s="15" t="s">
        <v>120</v>
      </c>
      <c r="F86" s="51">
        <v>0.50486111111111109</v>
      </c>
      <c r="G86" s="51">
        <v>0.5180555555555556</v>
      </c>
      <c r="H86" s="52">
        <v>1.3194444444444509E-2</v>
      </c>
      <c r="I86" s="15">
        <v>41</v>
      </c>
      <c r="J86" s="52" t="str">
        <f>VLOOKUP(I86,'Master Codes'!B:C,2,FALSE)</f>
        <v>MX</v>
      </c>
      <c r="K86" s="13" t="s">
        <v>143</v>
      </c>
      <c r="L86" s="13" t="s">
        <v>144</v>
      </c>
      <c r="M86" s="52">
        <f t="shared" si="1"/>
        <v>1.3194444444444509E-2</v>
      </c>
    </row>
    <row r="87" spans="2:13" x14ac:dyDescent="0.25">
      <c r="B87" s="68">
        <v>45507</v>
      </c>
      <c r="C87" s="14">
        <v>844</v>
      </c>
      <c r="D87" s="16">
        <v>407</v>
      </c>
      <c r="E87" s="16" t="s">
        <v>45</v>
      </c>
      <c r="F87" s="54">
        <v>0.62083333333333335</v>
      </c>
      <c r="G87" s="54">
        <v>0.64930555555555558</v>
      </c>
      <c r="H87" s="55">
        <v>1.4583333333333334E-2</v>
      </c>
      <c r="I87" s="16">
        <v>93</v>
      </c>
      <c r="J87" s="55" t="str">
        <f>VLOOKUP(I87,'Master Codes'!B:C,2,FALSE)</f>
        <v>LATE</v>
      </c>
      <c r="K87" s="14" t="s">
        <v>145</v>
      </c>
      <c r="L87" s="14" t="s">
        <v>144</v>
      </c>
      <c r="M87" s="55">
        <f t="shared" si="1"/>
        <v>7.2916666666666668E-3</v>
      </c>
    </row>
    <row r="88" spans="2:13" x14ac:dyDescent="0.25">
      <c r="B88" s="67">
        <v>45507</v>
      </c>
      <c r="C88" s="13">
        <v>844</v>
      </c>
      <c r="D88" s="15">
        <v>407</v>
      </c>
      <c r="E88" s="15" t="s">
        <v>45</v>
      </c>
      <c r="F88" s="51">
        <v>0.62083333333333335</v>
      </c>
      <c r="G88" s="51">
        <v>0.64930555555555558</v>
      </c>
      <c r="H88" s="52">
        <v>1.3888888888888888E-2</v>
      </c>
      <c r="I88" s="15" t="s">
        <v>134</v>
      </c>
      <c r="J88" s="52" t="str">
        <f>VLOOKUP(I88,'Master Codes'!B:C,2,FALSE)</f>
        <v>SAFE</v>
      </c>
      <c r="K88" s="13" t="s">
        <v>145</v>
      </c>
      <c r="L88" s="13" t="s">
        <v>144</v>
      </c>
      <c r="M88" s="52">
        <f t="shared" si="1"/>
        <v>6.9444444444444441E-3</v>
      </c>
    </row>
    <row r="89" spans="2:13" x14ac:dyDescent="0.25">
      <c r="B89" s="68">
        <v>45507</v>
      </c>
      <c r="C89" s="14">
        <v>828</v>
      </c>
      <c r="D89" s="16">
        <v>295</v>
      </c>
      <c r="E89" s="16" t="s">
        <v>113</v>
      </c>
      <c r="F89" s="54">
        <v>0.63472222222222219</v>
      </c>
      <c r="G89" s="54">
        <v>0.64444444444444449</v>
      </c>
      <c r="H89" s="55">
        <v>6.2500000000000003E-3</v>
      </c>
      <c r="I89" s="16">
        <v>93</v>
      </c>
      <c r="J89" s="55" t="str">
        <f>VLOOKUP(I89,'Master Codes'!B:C,2,FALSE)</f>
        <v>LATE</v>
      </c>
      <c r="K89" s="14" t="s">
        <v>146</v>
      </c>
      <c r="L89" s="14" t="s">
        <v>144</v>
      </c>
      <c r="M89" s="55">
        <f t="shared" si="1"/>
        <v>3.1250000000000002E-3</v>
      </c>
    </row>
    <row r="90" spans="2:13" x14ac:dyDescent="0.25">
      <c r="B90" s="67">
        <v>45507</v>
      </c>
      <c r="C90" s="13">
        <v>828</v>
      </c>
      <c r="D90" s="15">
        <v>295</v>
      </c>
      <c r="E90" s="15" t="s">
        <v>113</v>
      </c>
      <c r="F90" s="51">
        <v>0.63472222222222219</v>
      </c>
      <c r="G90" s="51">
        <v>0.64444444444444449</v>
      </c>
      <c r="H90" s="52">
        <v>3.472222222222222E-3</v>
      </c>
      <c r="I90" s="15" t="s">
        <v>71</v>
      </c>
      <c r="J90" s="52" t="str">
        <f>VLOOKUP(I90,'Master Codes'!B:C,2,FALSE)</f>
        <v>SY</v>
      </c>
      <c r="K90" s="13" t="s">
        <v>146</v>
      </c>
      <c r="L90" s="13" t="s">
        <v>144</v>
      </c>
      <c r="M90" s="52">
        <f t="shared" si="1"/>
        <v>1.736111111111111E-3</v>
      </c>
    </row>
    <row r="91" spans="2:13" x14ac:dyDescent="0.25">
      <c r="B91" s="68">
        <v>45507</v>
      </c>
      <c r="C91" s="14">
        <v>819</v>
      </c>
      <c r="D91" s="16">
        <v>425</v>
      </c>
      <c r="E91" s="16" t="s">
        <v>54</v>
      </c>
      <c r="F91" s="54">
        <v>0.63888888888888884</v>
      </c>
      <c r="G91" s="54">
        <v>0.65763888888888888</v>
      </c>
      <c r="H91" s="55">
        <v>9.7222222222222224E-3</v>
      </c>
      <c r="I91" s="16">
        <v>92</v>
      </c>
      <c r="J91" s="55" t="str">
        <f>VLOOKUP(I91,'Master Codes'!B:C,2,FALSE)</f>
        <v>IT</v>
      </c>
      <c r="K91" s="14" t="s">
        <v>147</v>
      </c>
      <c r="L91" s="14" t="s">
        <v>144</v>
      </c>
      <c r="M91" s="55">
        <f t="shared" si="1"/>
        <v>4.8611111111111112E-3</v>
      </c>
    </row>
    <row r="92" spans="2:13" x14ac:dyDescent="0.25">
      <c r="B92" s="67">
        <v>45507</v>
      </c>
      <c r="C92" s="13">
        <v>819</v>
      </c>
      <c r="D92" s="15">
        <v>425</v>
      </c>
      <c r="E92" s="15" t="s">
        <v>54</v>
      </c>
      <c r="F92" s="51">
        <v>0.63888888888888884</v>
      </c>
      <c r="G92" s="51">
        <v>0.65763888888888888</v>
      </c>
      <c r="H92" s="52">
        <v>9.0277777777777769E-3</v>
      </c>
      <c r="I92" s="15">
        <v>32</v>
      </c>
      <c r="J92" s="52" t="str">
        <f>VLOOKUP(I92,'Master Codes'!B:C,2,FALSE)</f>
        <v>GRD</v>
      </c>
      <c r="K92" s="13" t="s">
        <v>148</v>
      </c>
      <c r="L92" s="13" t="s">
        <v>144</v>
      </c>
      <c r="M92" s="52">
        <f t="shared" si="1"/>
        <v>4.5138888888888885E-3</v>
      </c>
    </row>
    <row r="93" spans="2:13" x14ac:dyDescent="0.25">
      <c r="B93" s="68">
        <v>45507</v>
      </c>
      <c r="C93" s="14">
        <v>823</v>
      </c>
      <c r="D93" s="16">
        <v>605</v>
      </c>
      <c r="E93" s="16" t="s">
        <v>48</v>
      </c>
      <c r="F93" s="54">
        <v>0.64375000000000004</v>
      </c>
      <c r="G93" s="54">
        <v>0.69444444444444442</v>
      </c>
      <c r="H93" s="55">
        <v>5.0694444444444375E-2</v>
      </c>
      <c r="I93" s="16" t="s">
        <v>149</v>
      </c>
      <c r="J93" s="55" t="str">
        <f>VLOOKUP(I93,'Master Codes'!B:C,2,FALSE)</f>
        <v>GRD</v>
      </c>
      <c r="K93" s="14" t="s">
        <v>150</v>
      </c>
      <c r="L93" s="14" t="s">
        <v>144</v>
      </c>
      <c r="M93" s="55">
        <f t="shared" si="1"/>
        <v>5.0694444444444375E-2</v>
      </c>
    </row>
    <row r="94" spans="2:13" x14ac:dyDescent="0.25">
      <c r="B94" s="67">
        <v>45508</v>
      </c>
      <c r="C94" s="13">
        <v>830</v>
      </c>
      <c r="D94" s="15">
        <v>1907</v>
      </c>
      <c r="E94" s="15" t="s">
        <v>83</v>
      </c>
      <c r="F94" s="51">
        <v>0.26874999999999999</v>
      </c>
      <c r="G94" s="51">
        <v>0.27083333333333331</v>
      </c>
      <c r="H94" s="52">
        <v>2.0833333333333333E-3</v>
      </c>
      <c r="I94" s="15" t="s">
        <v>151</v>
      </c>
      <c r="J94" s="52" t="str">
        <f>VLOOKUP(I94,'Master Codes'!B:C,2,FALSE)</f>
        <v>MKT</v>
      </c>
      <c r="K94" s="13" t="s">
        <v>152</v>
      </c>
      <c r="L94" s="13" t="s">
        <v>47</v>
      </c>
      <c r="M94" s="52">
        <f t="shared" si="1"/>
        <v>2.0833333333333333E-3</v>
      </c>
    </row>
    <row r="95" spans="2:13" x14ac:dyDescent="0.25">
      <c r="B95" s="68">
        <v>45508</v>
      </c>
      <c r="C95" s="14">
        <v>828</v>
      </c>
      <c r="D95" s="16">
        <v>567</v>
      </c>
      <c r="E95" s="16" t="s">
        <v>16</v>
      </c>
      <c r="F95" s="54">
        <v>0.28263888888888888</v>
      </c>
      <c r="G95" s="54">
        <v>0.29097222222222224</v>
      </c>
      <c r="H95" s="55">
        <v>8.3333333333333332E-3</v>
      </c>
      <c r="I95" s="16">
        <v>41</v>
      </c>
      <c r="J95" s="55" t="str">
        <f>VLOOKUP(I95,'Master Codes'!B:C,2,FALSE)</f>
        <v>MX</v>
      </c>
      <c r="K95" s="14" t="s">
        <v>153</v>
      </c>
      <c r="L95" s="14" t="s">
        <v>47</v>
      </c>
      <c r="M95" s="55">
        <f t="shared" si="1"/>
        <v>8.3333333333333332E-3</v>
      </c>
    </row>
    <row r="96" spans="2:13" x14ac:dyDescent="0.25">
      <c r="B96" s="67">
        <v>45508</v>
      </c>
      <c r="C96" s="13">
        <v>825</v>
      </c>
      <c r="D96" s="15">
        <v>1123</v>
      </c>
      <c r="E96" s="15" t="s">
        <v>28</v>
      </c>
      <c r="F96" s="51">
        <v>0.34305555555555556</v>
      </c>
      <c r="G96" s="51">
        <v>0.3527777777777778</v>
      </c>
      <c r="H96" s="52">
        <v>9.7222222222222224E-3</v>
      </c>
      <c r="I96" s="15">
        <v>46</v>
      </c>
      <c r="J96" s="52" t="str">
        <f>VLOOKUP(I96,'Master Codes'!B:C,2,FALSE)</f>
        <v>MX</v>
      </c>
      <c r="K96" s="13" t="s">
        <v>154</v>
      </c>
      <c r="L96" s="13" t="s">
        <v>47</v>
      </c>
      <c r="M96" s="52">
        <f t="shared" si="1"/>
        <v>9.7222222222222224E-3</v>
      </c>
    </row>
    <row r="97" spans="2:13" x14ac:dyDescent="0.25">
      <c r="B97" s="68">
        <v>45508</v>
      </c>
      <c r="C97" s="14">
        <v>820</v>
      </c>
      <c r="D97" s="16">
        <v>1057</v>
      </c>
      <c r="E97" s="16" t="s">
        <v>99</v>
      </c>
      <c r="F97" s="54">
        <v>0.37083333333333335</v>
      </c>
      <c r="G97" s="54">
        <v>0.37361111111111112</v>
      </c>
      <c r="H97" s="55">
        <v>2.7777777777777779E-3</v>
      </c>
      <c r="I97" s="16" t="s">
        <v>34</v>
      </c>
      <c r="J97" s="55" t="str">
        <f>VLOOKUP(I97,'Master Codes'!B:C,2,FALSE)</f>
        <v>MX</v>
      </c>
      <c r="K97" s="14" t="s">
        <v>155</v>
      </c>
      <c r="L97" s="14" t="s">
        <v>47</v>
      </c>
      <c r="M97" s="55">
        <f t="shared" si="1"/>
        <v>2.7777777777777779E-3</v>
      </c>
    </row>
    <row r="98" spans="2:13" x14ac:dyDescent="0.25">
      <c r="B98" s="67">
        <v>45508</v>
      </c>
      <c r="C98" s="13">
        <v>808</v>
      </c>
      <c r="D98" s="15">
        <v>909</v>
      </c>
      <c r="E98" s="15" t="s">
        <v>31</v>
      </c>
      <c r="F98" s="51">
        <v>0.38472222222222224</v>
      </c>
      <c r="G98" s="51">
        <v>0.39166666666666666</v>
      </c>
      <c r="H98" s="52">
        <v>6.9444444444444441E-3</v>
      </c>
      <c r="I98" s="15" t="s">
        <v>34</v>
      </c>
      <c r="J98" s="52" t="str">
        <f>VLOOKUP(I98,'Master Codes'!B:C,2,FALSE)</f>
        <v>MX</v>
      </c>
      <c r="K98" s="13" t="s">
        <v>155</v>
      </c>
      <c r="L98" s="13" t="s">
        <v>47</v>
      </c>
      <c r="M98" s="52">
        <f t="shared" si="1"/>
        <v>6.9444444444444441E-3</v>
      </c>
    </row>
    <row r="99" spans="2:13" x14ac:dyDescent="0.25">
      <c r="B99" s="68">
        <v>45508</v>
      </c>
      <c r="C99" s="14">
        <v>821</v>
      </c>
      <c r="D99" s="16">
        <v>471</v>
      </c>
      <c r="E99" s="16" t="s">
        <v>78</v>
      </c>
      <c r="F99" s="54">
        <v>0.39861111111111114</v>
      </c>
      <c r="G99" s="54">
        <v>0.41180555555555554</v>
      </c>
      <c r="H99" s="55">
        <v>1.3194444444444444E-2</v>
      </c>
      <c r="I99" s="16" t="s">
        <v>34</v>
      </c>
      <c r="J99" s="55" t="str">
        <f>VLOOKUP(I99,'Master Codes'!B:C,2,FALSE)</f>
        <v>MX</v>
      </c>
      <c r="K99" s="14" t="s">
        <v>155</v>
      </c>
      <c r="L99" s="14" t="s">
        <v>47</v>
      </c>
      <c r="M99" s="55">
        <f t="shared" si="1"/>
        <v>1.3194444444444444E-2</v>
      </c>
    </row>
    <row r="100" spans="2:13" x14ac:dyDescent="0.25">
      <c r="B100" s="67">
        <v>45508</v>
      </c>
      <c r="C100" s="13">
        <v>829</v>
      </c>
      <c r="D100" s="15">
        <v>1653</v>
      </c>
      <c r="E100" s="15" t="s">
        <v>59</v>
      </c>
      <c r="F100" s="51">
        <v>0.40763888888888888</v>
      </c>
      <c r="G100" s="51">
        <v>0.42430555555555555</v>
      </c>
      <c r="H100" s="52">
        <v>1.6666666666666666E-2</v>
      </c>
      <c r="I100" s="15" t="s">
        <v>34</v>
      </c>
      <c r="J100" s="52" t="str">
        <f>VLOOKUP(I100,'Master Codes'!B:C,2,FALSE)</f>
        <v>MX</v>
      </c>
      <c r="K100" s="13" t="s">
        <v>155</v>
      </c>
      <c r="L100" s="13" t="s">
        <v>47</v>
      </c>
      <c r="M100" s="52">
        <f t="shared" si="1"/>
        <v>1.6666666666666666E-2</v>
      </c>
    </row>
    <row r="101" spans="2:13" x14ac:dyDescent="0.25">
      <c r="B101" s="68">
        <v>45508</v>
      </c>
      <c r="C101" s="14">
        <v>822</v>
      </c>
      <c r="D101" s="16">
        <v>1917</v>
      </c>
      <c r="E101" s="16" t="s">
        <v>25</v>
      </c>
      <c r="F101" s="54">
        <v>0.43819444444444444</v>
      </c>
      <c r="G101" s="54">
        <v>0.56736111111111109</v>
      </c>
      <c r="H101" s="55">
        <v>2.0833333333333332E-2</v>
      </c>
      <c r="I101" s="16" t="s">
        <v>34</v>
      </c>
      <c r="J101" s="55" t="str">
        <f>VLOOKUP(I101,'Master Codes'!B:C,2,FALSE)</f>
        <v>MX</v>
      </c>
      <c r="K101" s="14" t="s">
        <v>156</v>
      </c>
      <c r="L101" s="14" t="s">
        <v>47</v>
      </c>
      <c r="M101" s="55">
        <f t="shared" si="1"/>
        <v>1.0416666666666666E-2</v>
      </c>
    </row>
    <row r="102" spans="2:13" x14ac:dyDescent="0.25">
      <c r="B102" s="67">
        <v>45508</v>
      </c>
      <c r="C102" s="13">
        <v>822</v>
      </c>
      <c r="D102" s="15">
        <v>1917</v>
      </c>
      <c r="E102" s="15" t="s">
        <v>25</v>
      </c>
      <c r="F102" s="51">
        <v>0.43819444444444444</v>
      </c>
      <c r="G102" s="51">
        <v>0.56736111111111109</v>
      </c>
      <c r="H102" s="52">
        <v>0.12916666666666668</v>
      </c>
      <c r="I102" s="15">
        <v>41</v>
      </c>
      <c r="J102" s="52" t="str">
        <f>VLOOKUP(I102,'Master Codes'!B:C,2,FALSE)</f>
        <v>MX</v>
      </c>
      <c r="K102" s="13" t="s">
        <v>156</v>
      </c>
      <c r="L102" s="13" t="s">
        <v>47</v>
      </c>
      <c r="M102" s="52">
        <f t="shared" si="1"/>
        <v>6.458333333333334E-2</v>
      </c>
    </row>
    <row r="103" spans="2:13" x14ac:dyDescent="0.25">
      <c r="B103" s="68">
        <v>45508</v>
      </c>
      <c r="C103" s="14">
        <v>840</v>
      </c>
      <c r="D103" s="16">
        <v>345</v>
      </c>
      <c r="E103" s="16" t="s">
        <v>24</v>
      </c>
      <c r="F103" s="54">
        <v>0.59305555555555556</v>
      </c>
      <c r="G103" s="54">
        <v>0.67500000000000004</v>
      </c>
      <c r="H103" s="55">
        <v>8.1944444444444445E-2</v>
      </c>
      <c r="I103" s="16">
        <v>83</v>
      </c>
      <c r="J103" s="55" t="str">
        <f>VLOOKUP(I103,'Master Codes'!B:C,2,FALSE)</f>
        <v>ATC</v>
      </c>
      <c r="K103" s="14" t="s">
        <v>157</v>
      </c>
      <c r="L103" s="14" t="s">
        <v>47</v>
      </c>
      <c r="M103" s="55">
        <f t="shared" si="1"/>
        <v>8.1944444444444445E-2</v>
      </c>
    </row>
    <row r="104" spans="2:13" x14ac:dyDescent="0.25">
      <c r="B104" s="67">
        <v>45508</v>
      </c>
      <c r="C104" s="13">
        <v>825</v>
      </c>
      <c r="D104" s="15">
        <v>637</v>
      </c>
      <c r="E104" s="15" t="s">
        <v>116</v>
      </c>
      <c r="F104" s="51">
        <v>0.61111111111111116</v>
      </c>
      <c r="G104" s="51">
        <v>0.64444444444444449</v>
      </c>
      <c r="H104" s="52">
        <v>2.2916666666666665E-2</v>
      </c>
      <c r="I104" s="15">
        <v>93</v>
      </c>
      <c r="J104" s="52" t="str">
        <f>VLOOKUP(I104,'Master Codes'!B:C,2,FALSE)</f>
        <v>LATE</v>
      </c>
      <c r="K104" s="13" t="s">
        <v>158</v>
      </c>
      <c r="L104" s="13" t="s">
        <v>47</v>
      </c>
      <c r="M104" s="52">
        <f t="shared" si="1"/>
        <v>1.1458333333333333E-2</v>
      </c>
    </row>
    <row r="105" spans="2:13" x14ac:dyDescent="0.25">
      <c r="B105" s="68">
        <v>45508</v>
      </c>
      <c r="C105" s="14">
        <v>825</v>
      </c>
      <c r="D105" s="16">
        <v>637</v>
      </c>
      <c r="E105" s="16" t="s">
        <v>116</v>
      </c>
      <c r="F105" s="54">
        <v>0.61111111111111116</v>
      </c>
      <c r="G105" s="54">
        <v>0.64444444444444449</v>
      </c>
      <c r="H105" s="55">
        <v>1.0416666666666666E-2</v>
      </c>
      <c r="I105" s="16">
        <v>65</v>
      </c>
      <c r="J105" s="55" t="str">
        <f>VLOOKUP(I105,'Master Codes'!B:C,2,FALSE)</f>
        <v>FLT</v>
      </c>
      <c r="K105" s="14" t="s">
        <v>158</v>
      </c>
      <c r="L105" s="14" t="s">
        <v>47</v>
      </c>
      <c r="M105" s="55">
        <f t="shared" si="1"/>
        <v>5.208333333333333E-3</v>
      </c>
    </row>
    <row r="106" spans="2:13" x14ac:dyDescent="0.25">
      <c r="B106" s="67">
        <v>45508</v>
      </c>
      <c r="C106" s="13">
        <v>823</v>
      </c>
      <c r="D106" s="15">
        <v>681</v>
      </c>
      <c r="E106" s="15" t="s">
        <v>159</v>
      </c>
      <c r="F106" s="51">
        <v>0.61597222222222225</v>
      </c>
      <c r="G106" s="51">
        <v>0.62152777777777779</v>
      </c>
      <c r="H106" s="52">
        <v>5.5555555555555558E-3</v>
      </c>
      <c r="I106" s="15" t="s">
        <v>71</v>
      </c>
      <c r="J106" s="52" t="str">
        <f>VLOOKUP(I106,'Master Codes'!B:C,2,FALSE)</f>
        <v>SY</v>
      </c>
      <c r="K106" s="13" t="s">
        <v>160</v>
      </c>
      <c r="L106" s="13" t="s">
        <v>47</v>
      </c>
      <c r="M106" s="52">
        <f t="shared" si="1"/>
        <v>5.5555555555555558E-3</v>
      </c>
    </row>
    <row r="107" spans="2:13" x14ac:dyDescent="0.25">
      <c r="B107" s="68">
        <v>45508</v>
      </c>
      <c r="C107" s="14">
        <v>820</v>
      </c>
      <c r="D107" s="16">
        <v>395</v>
      </c>
      <c r="E107" s="16" t="s">
        <v>52</v>
      </c>
      <c r="F107" s="54">
        <v>0.63472222222222219</v>
      </c>
      <c r="G107" s="54">
        <v>0.71111111111111114</v>
      </c>
      <c r="H107" s="55">
        <v>6.9444444444444448E-2</v>
      </c>
      <c r="I107" s="16">
        <v>93</v>
      </c>
      <c r="J107" s="55" t="str">
        <f>VLOOKUP(I107,'Master Codes'!B:C,2,FALSE)</f>
        <v>LATE</v>
      </c>
      <c r="K107" s="14" t="s">
        <v>161</v>
      </c>
      <c r="L107" s="14" t="s">
        <v>47</v>
      </c>
      <c r="M107" s="55">
        <f t="shared" si="1"/>
        <v>3.4722222222222224E-2</v>
      </c>
    </row>
    <row r="108" spans="2:13" x14ac:dyDescent="0.25">
      <c r="B108" s="67">
        <v>45508</v>
      </c>
      <c r="C108" s="13">
        <v>820</v>
      </c>
      <c r="D108" s="15">
        <v>395</v>
      </c>
      <c r="E108" s="15" t="s">
        <v>52</v>
      </c>
      <c r="F108" s="51">
        <v>0.63472222222222219</v>
      </c>
      <c r="G108" s="51">
        <v>0.71111111111111114</v>
      </c>
      <c r="H108" s="52">
        <v>6.9444444444444441E-3</v>
      </c>
      <c r="I108" s="15" t="s">
        <v>162</v>
      </c>
      <c r="J108" s="52" t="str">
        <f>VLOOKUP(I108,'Master Codes'!B:C,2,FALSE)</f>
        <v>MX</v>
      </c>
      <c r="K108" s="13" t="s">
        <v>161</v>
      </c>
      <c r="L108" s="13" t="s">
        <v>47</v>
      </c>
      <c r="M108" s="52">
        <f t="shared" si="1"/>
        <v>3.472222222222222E-3</v>
      </c>
    </row>
    <row r="109" spans="2:13" x14ac:dyDescent="0.25">
      <c r="B109" s="68">
        <v>45508</v>
      </c>
      <c r="C109" s="14">
        <v>813</v>
      </c>
      <c r="D109" s="16">
        <v>425</v>
      </c>
      <c r="E109" s="16" t="s">
        <v>54</v>
      </c>
      <c r="F109" s="54">
        <v>0.64375000000000004</v>
      </c>
      <c r="G109" s="54">
        <v>0.71875</v>
      </c>
      <c r="H109" s="55">
        <v>7.4999999999999997E-2</v>
      </c>
      <c r="I109" s="16">
        <v>93</v>
      </c>
      <c r="J109" s="55" t="str">
        <f>VLOOKUP(I109,'Master Codes'!B:C,2,FALSE)</f>
        <v>LATE</v>
      </c>
      <c r="K109" s="14" t="s">
        <v>163</v>
      </c>
      <c r="L109" s="14" t="s">
        <v>47</v>
      </c>
      <c r="M109" s="55">
        <f t="shared" si="1"/>
        <v>3.7499999999999999E-2</v>
      </c>
    </row>
    <row r="110" spans="2:13" x14ac:dyDescent="0.25">
      <c r="B110" s="67">
        <v>45508</v>
      </c>
      <c r="C110" s="13">
        <v>813</v>
      </c>
      <c r="D110" s="15">
        <v>425</v>
      </c>
      <c r="E110" s="15" t="s">
        <v>54</v>
      </c>
      <c r="F110" s="51">
        <v>0.64375000000000004</v>
      </c>
      <c r="G110" s="51">
        <v>0.71875</v>
      </c>
      <c r="H110" s="52">
        <v>8.3333333333333332E-3</v>
      </c>
      <c r="I110" s="15" t="s">
        <v>164</v>
      </c>
      <c r="J110" s="52" t="str">
        <f>VLOOKUP(I110,'Master Codes'!B:C,2,FALSE)</f>
        <v>GRM</v>
      </c>
      <c r="K110" s="13" t="s">
        <v>163</v>
      </c>
      <c r="L110" s="13" t="s">
        <v>47</v>
      </c>
      <c r="M110" s="52">
        <f t="shared" si="1"/>
        <v>4.1666666666666666E-3</v>
      </c>
    </row>
    <row r="111" spans="2:13" x14ac:dyDescent="0.25">
      <c r="B111" s="68">
        <v>45508</v>
      </c>
      <c r="C111" s="14">
        <v>856</v>
      </c>
      <c r="D111" s="16">
        <v>285</v>
      </c>
      <c r="E111" s="16" t="s">
        <v>50</v>
      </c>
      <c r="F111" s="54">
        <v>0.64861111111111114</v>
      </c>
      <c r="G111" s="54">
        <v>0.66180555555555554</v>
      </c>
      <c r="H111" s="55">
        <v>5.5555555555555558E-3</v>
      </c>
      <c r="I111" s="16">
        <v>93</v>
      </c>
      <c r="J111" s="55" t="str">
        <f>VLOOKUP(I111,'Master Codes'!B:C,2,FALSE)</f>
        <v>LATE</v>
      </c>
      <c r="K111" s="14" t="s">
        <v>165</v>
      </c>
      <c r="L111" s="14" t="s">
        <v>47</v>
      </c>
      <c r="M111" s="55">
        <f t="shared" si="1"/>
        <v>2.7777777777777779E-3</v>
      </c>
    </row>
    <row r="112" spans="2:13" x14ac:dyDescent="0.25">
      <c r="B112" s="67">
        <v>45508</v>
      </c>
      <c r="C112" s="13">
        <v>856</v>
      </c>
      <c r="D112" s="15">
        <v>285</v>
      </c>
      <c r="E112" s="15" t="s">
        <v>50</v>
      </c>
      <c r="F112" s="51">
        <v>0.64861111111111114</v>
      </c>
      <c r="G112" s="51">
        <v>0.66180555555555554</v>
      </c>
      <c r="H112" s="52">
        <v>7.6388888888888886E-3</v>
      </c>
      <c r="I112" s="15" t="s">
        <v>166</v>
      </c>
      <c r="J112" s="52" t="str">
        <f>VLOOKUP(I112,'Master Codes'!B:C,2,FALSE)</f>
        <v>STA</v>
      </c>
      <c r="K112" s="13" t="s">
        <v>165</v>
      </c>
      <c r="L112" s="13" t="s">
        <v>47</v>
      </c>
      <c r="M112" s="52">
        <f t="shared" si="1"/>
        <v>3.8194444444444443E-3</v>
      </c>
    </row>
    <row r="113" spans="2:13" x14ac:dyDescent="0.25">
      <c r="B113" s="68">
        <v>45508</v>
      </c>
      <c r="C113" s="14">
        <v>834</v>
      </c>
      <c r="D113" s="16">
        <v>1815</v>
      </c>
      <c r="E113" s="16" t="s">
        <v>63</v>
      </c>
      <c r="F113" s="54">
        <v>0.65763888888888888</v>
      </c>
      <c r="G113" s="54">
        <v>0.69097222222222221</v>
      </c>
      <c r="H113" s="55">
        <v>3.3333333333333333E-2</v>
      </c>
      <c r="I113" s="16">
        <v>95</v>
      </c>
      <c r="J113" s="55" t="str">
        <f>VLOOKUP(I113,'Master Codes'!B:C,2,FALSE)</f>
        <v>FLT</v>
      </c>
      <c r="K113" s="14" t="s">
        <v>167</v>
      </c>
      <c r="L113" s="14" t="s">
        <v>47</v>
      </c>
      <c r="M113" s="55">
        <f t="shared" si="1"/>
        <v>3.3333333333333333E-2</v>
      </c>
    </row>
    <row r="114" spans="2:13" x14ac:dyDescent="0.25">
      <c r="B114" s="67">
        <v>45508</v>
      </c>
      <c r="C114" s="13">
        <v>836</v>
      </c>
      <c r="D114" s="15">
        <v>607</v>
      </c>
      <c r="E114" s="15" t="s">
        <v>48</v>
      </c>
      <c r="F114" s="51">
        <v>0.69444444444444442</v>
      </c>
      <c r="G114" s="51">
        <v>0.7</v>
      </c>
      <c r="H114" s="52">
        <v>5.5555555555555558E-3</v>
      </c>
      <c r="I114" s="15" t="s">
        <v>56</v>
      </c>
      <c r="J114" s="52" t="str">
        <f>VLOOKUP(I114,'Master Codes'!B:C,2,FALSE)</f>
        <v>STA</v>
      </c>
      <c r="K114" s="13" t="s">
        <v>168</v>
      </c>
      <c r="L114" s="13" t="s">
        <v>47</v>
      </c>
      <c r="M114" s="52">
        <f t="shared" si="1"/>
        <v>5.5555555555555558E-3</v>
      </c>
    </row>
    <row r="115" spans="2:13" x14ac:dyDescent="0.25">
      <c r="B115" s="68">
        <v>45508</v>
      </c>
      <c r="C115" s="14">
        <v>801</v>
      </c>
      <c r="D115" s="16">
        <v>107</v>
      </c>
      <c r="E115" s="16" t="s">
        <v>69</v>
      </c>
      <c r="F115" s="54">
        <v>0.67638888888888893</v>
      </c>
      <c r="G115" s="54">
        <v>0.67708333333333337</v>
      </c>
      <c r="H115" s="55">
        <v>6.9444444444444447E-4</v>
      </c>
      <c r="I115" s="16" t="s">
        <v>71</v>
      </c>
      <c r="J115" s="55" t="str">
        <f>VLOOKUP(I115,'Master Codes'!B:C,2,FALSE)</f>
        <v>SY</v>
      </c>
      <c r="K115" s="14" t="s">
        <v>169</v>
      </c>
      <c r="L115" s="14" t="s">
        <v>47</v>
      </c>
      <c r="M115" s="55">
        <f t="shared" si="1"/>
        <v>6.9444444444444447E-4</v>
      </c>
    </row>
    <row r="116" spans="2:13" x14ac:dyDescent="0.25">
      <c r="B116" s="67">
        <v>45508</v>
      </c>
      <c r="C116" s="13">
        <v>827</v>
      </c>
      <c r="D116" s="15">
        <v>1037</v>
      </c>
      <c r="E116" s="15" t="s">
        <v>170</v>
      </c>
      <c r="F116" s="51">
        <v>0.69930555555555551</v>
      </c>
      <c r="G116" s="51">
        <v>0.71736111111111112</v>
      </c>
      <c r="H116" s="52">
        <v>1.1111111111111112E-2</v>
      </c>
      <c r="I116" s="15">
        <v>93</v>
      </c>
      <c r="J116" s="52" t="str">
        <f>VLOOKUP(I116,'Master Codes'!B:C,2,FALSE)</f>
        <v>LATE</v>
      </c>
      <c r="K116" s="13" t="s">
        <v>171</v>
      </c>
      <c r="L116" s="13" t="s">
        <v>47</v>
      </c>
      <c r="M116" s="52">
        <f t="shared" si="1"/>
        <v>5.5555555555555558E-3</v>
      </c>
    </row>
    <row r="117" spans="2:13" x14ac:dyDescent="0.25">
      <c r="B117" s="68">
        <v>45508</v>
      </c>
      <c r="C117" s="14">
        <v>827</v>
      </c>
      <c r="D117" s="16">
        <v>1037</v>
      </c>
      <c r="E117" s="16" t="s">
        <v>170</v>
      </c>
      <c r="F117" s="54">
        <v>0.69930555555555551</v>
      </c>
      <c r="G117" s="54">
        <v>0.71736111111111112</v>
      </c>
      <c r="H117" s="55">
        <v>6.9444444444444441E-3</v>
      </c>
      <c r="I117" s="16">
        <v>41</v>
      </c>
      <c r="J117" s="55" t="str">
        <f>VLOOKUP(I117,'Master Codes'!B:C,2,FALSE)</f>
        <v>MX</v>
      </c>
      <c r="K117" s="14" t="s">
        <v>171</v>
      </c>
      <c r="L117" s="14" t="s">
        <v>47</v>
      </c>
      <c r="M117" s="55">
        <f t="shared" si="1"/>
        <v>3.472222222222222E-3</v>
      </c>
    </row>
    <row r="118" spans="2:13" x14ac:dyDescent="0.25">
      <c r="B118" s="67">
        <v>45508</v>
      </c>
      <c r="C118" s="13">
        <v>804</v>
      </c>
      <c r="D118" s="15">
        <v>1913</v>
      </c>
      <c r="E118" s="15" t="s">
        <v>72</v>
      </c>
      <c r="F118" s="51">
        <v>0.67152777777777772</v>
      </c>
      <c r="G118" s="51">
        <v>0.68819444444444444</v>
      </c>
      <c r="H118" s="52">
        <v>1.3888888888888888E-2</v>
      </c>
      <c r="I118" s="15">
        <v>93</v>
      </c>
      <c r="J118" s="52" t="str">
        <f>VLOOKUP(I118,'Master Codes'!B:C,2,FALSE)</f>
        <v>LATE</v>
      </c>
      <c r="K118" s="13" t="s">
        <v>172</v>
      </c>
      <c r="L118" s="13" t="s">
        <v>47</v>
      </c>
      <c r="M118" s="52">
        <f t="shared" si="1"/>
        <v>6.9444444444444441E-3</v>
      </c>
    </row>
    <row r="119" spans="2:13" x14ac:dyDescent="0.25">
      <c r="B119" s="68">
        <v>45508</v>
      </c>
      <c r="C119" s="14">
        <v>804</v>
      </c>
      <c r="D119" s="16">
        <v>1913</v>
      </c>
      <c r="E119" s="16" t="s">
        <v>72</v>
      </c>
      <c r="F119" s="54">
        <v>0.67152777777777772</v>
      </c>
      <c r="G119" s="54">
        <v>0.68819444444444444</v>
      </c>
      <c r="H119" s="55">
        <v>2.7777777777777779E-3</v>
      </c>
      <c r="I119" s="16">
        <v>68</v>
      </c>
      <c r="J119" s="55" t="str">
        <f>VLOOKUP(I119,'Master Codes'!B:C,2,FALSE)</f>
        <v>INFT</v>
      </c>
      <c r="K119" s="14" t="s">
        <v>172</v>
      </c>
      <c r="L119" s="14" t="s">
        <v>47</v>
      </c>
      <c r="M119" s="55">
        <f t="shared" si="1"/>
        <v>1.3888888888888889E-3</v>
      </c>
    </row>
    <row r="120" spans="2:13" x14ac:dyDescent="0.25">
      <c r="B120" s="67">
        <v>45508</v>
      </c>
      <c r="C120" s="13">
        <v>844</v>
      </c>
      <c r="D120" s="15">
        <v>1803</v>
      </c>
      <c r="E120" s="15" t="s">
        <v>173</v>
      </c>
      <c r="F120" s="51">
        <v>0.37986111111111109</v>
      </c>
      <c r="G120" s="51">
        <v>0.64375000000000004</v>
      </c>
      <c r="H120" s="52">
        <v>0.2638888888888889</v>
      </c>
      <c r="I120" s="15">
        <v>46</v>
      </c>
      <c r="J120" s="52" t="str">
        <f>VLOOKUP(I120,'Master Codes'!B:C,2,FALSE)</f>
        <v>MX</v>
      </c>
      <c r="K120" s="13" t="s">
        <v>174</v>
      </c>
      <c r="L120" s="13" t="s">
        <v>47</v>
      </c>
      <c r="M120" s="52">
        <f t="shared" si="1"/>
        <v>0.2638888888888889</v>
      </c>
    </row>
    <row r="121" spans="2:13" x14ac:dyDescent="0.25">
      <c r="B121" s="68">
        <v>45508</v>
      </c>
      <c r="C121" s="14">
        <v>850</v>
      </c>
      <c r="D121" s="16">
        <v>1701</v>
      </c>
      <c r="E121" s="16" t="s">
        <v>59</v>
      </c>
      <c r="F121" s="54">
        <v>0.66249999999999998</v>
      </c>
      <c r="G121" s="54">
        <v>0.67152777777777772</v>
      </c>
      <c r="H121" s="55">
        <v>9.0277777777777769E-3</v>
      </c>
      <c r="I121" s="16" t="s">
        <v>175</v>
      </c>
      <c r="J121" s="55" t="str">
        <f>VLOOKUP(I121,'Master Codes'!B:C,2,FALSE)</f>
        <v>GRD</v>
      </c>
      <c r="K121" s="14" t="s">
        <v>176</v>
      </c>
      <c r="L121" s="14" t="s">
        <v>47</v>
      </c>
      <c r="M121" s="55">
        <f t="shared" si="1"/>
        <v>9.0277777777777769E-3</v>
      </c>
    </row>
    <row r="122" spans="2:13" x14ac:dyDescent="0.25">
      <c r="B122" s="67">
        <v>45508</v>
      </c>
      <c r="C122" s="13">
        <v>843</v>
      </c>
      <c r="D122" s="15">
        <v>261</v>
      </c>
      <c r="E122" s="15" t="s">
        <v>120</v>
      </c>
      <c r="F122" s="51">
        <v>0.72916666666666663</v>
      </c>
      <c r="G122" s="51">
        <v>0.81666666666666665</v>
      </c>
      <c r="H122" s="52">
        <v>8.7499999999999994E-2</v>
      </c>
      <c r="I122" s="15">
        <v>95</v>
      </c>
      <c r="J122" s="52" t="str">
        <f>VLOOKUP(I122,'Master Codes'!B:C,2,FALSE)</f>
        <v>FLT</v>
      </c>
      <c r="K122" s="13" t="s">
        <v>177</v>
      </c>
      <c r="L122" s="13" t="s">
        <v>47</v>
      </c>
      <c r="M122" s="52">
        <f t="shared" si="1"/>
        <v>8.7499999999999994E-2</v>
      </c>
    </row>
    <row r="123" spans="2:13" x14ac:dyDescent="0.25">
      <c r="B123" s="68">
        <v>45509</v>
      </c>
      <c r="C123" s="14">
        <v>847</v>
      </c>
      <c r="D123" s="16">
        <v>265</v>
      </c>
      <c r="E123" s="16" t="s">
        <v>178</v>
      </c>
      <c r="F123" s="54">
        <v>0.26874999999999999</v>
      </c>
      <c r="G123" s="54">
        <v>0.2722222222222222</v>
      </c>
      <c r="H123" s="55">
        <v>3.4722222222222099E-3</v>
      </c>
      <c r="I123" s="16" t="s">
        <v>103</v>
      </c>
      <c r="J123" s="55" t="str">
        <f>VLOOKUP(I123,'Master Codes'!B:C,2,FALSE)</f>
        <v>GRD</v>
      </c>
      <c r="K123" s="14" t="s">
        <v>179</v>
      </c>
      <c r="L123" s="14" t="s">
        <v>102</v>
      </c>
      <c r="M123" s="55">
        <f t="shared" si="1"/>
        <v>3.4722222222222099E-3</v>
      </c>
    </row>
    <row r="124" spans="2:13" x14ac:dyDescent="0.25">
      <c r="B124" s="67">
        <v>45509</v>
      </c>
      <c r="C124" s="13">
        <v>813</v>
      </c>
      <c r="D124" s="15">
        <v>501</v>
      </c>
      <c r="E124" s="15" t="s">
        <v>33</v>
      </c>
      <c r="F124" s="51">
        <v>0.27361111111111114</v>
      </c>
      <c r="G124" s="51">
        <v>0.28958333333333336</v>
      </c>
      <c r="H124" s="52">
        <v>1.5972222222222221E-2</v>
      </c>
      <c r="I124" s="15" t="s">
        <v>180</v>
      </c>
      <c r="J124" s="52" t="str">
        <f>VLOOKUP(I124,'Master Codes'!B:C,2,FALSE)</f>
        <v>SY</v>
      </c>
      <c r="K124" s="13" t="s">
        <v>181</v>
      </c>
      <c r="L124" s="13" t="s">
        <v>102</v>
      </c>
      <c r="M124" s="52">
        <f t="shared" si="1"/>
        <v>1.5972222222222221E-2</v>
      </c>
    </row>
    <row r="125" spans="2:13" x14ac:dyDescent="0.25">
      <c r="B125" s="68">
        <v>45509</v>
      </c>
      <c r="C125" s="14">
        <v>845</v>
      </c>
      <c r="D125" s="16">
        <v>383</v>
      </c>
      <c r="E125" s="16" t="s">
        <v>81</v>
      </c>
      <c r="F125" s="54">
        <v>0.27777777777777779</v>
      </c>
      <c r="G125" s="54">
        <v>0.27916666666666667</v>
      </c>
      <c r="H125" s="55">
        <v>1.388888888888884E-3</v>
      </c>
      <c r="I125" s="16" t="s">
        <v>182</v>
      </c>
      <c r="J125" s="55" t="str">
        <f>VLOOKUP(I125,'Master Codes'!B:C,2,FALSE)</f>
        <v>GOV</v>
      </c>
      <c r="K125" s="14" t="s">
        <v>183</v>
      </c>
      <c r="L125" s="14" t="s">
        <v>102</v>
      </c>
      <c r="M125" s="55">
        <f t="shared" si="1"/>
        <v>1.388888888888884E-3</v>
      </c>
    </row>
    <row r="126" spans="2:13" x14ac:dyDescent="0.25">
      <c r="B126" s="67">
        <v>45509</v>
      </c>
      <c r="C126" s="13">
        <v>824</v>
      </c>
      <c r="D126" s="15">
        <v>1907</v>
      </c>
      <c r="E126" s="15" t="s">
        <v>83</v>
      </c>
      <c r="F126" s="51">
        <v>0.28263888888888888</v>
      </c>
      <c r="G126" s="51">
        <v>0.28819444444444442</v>
      </c>
      <c r="H126" s="52">
        <v>5.5555555555555358E-3</v>
      </c>
      <c r="I126" s="15" t="s">
        <v>182</v>
      </c>
      <c r="J126" s="52" t="str">
        <f>VLOOKUP(I126,'Master Codes'!B:C,2,FALSE)</f>
        <v>GOV</v>
      </c>
      <c r="K126" s="13" t="s">
        <v>184</v>
      </c>
      <c r="L126" s="13" t="s">
        <v>102</v>
      </c>
      <c r="M126" s="52">
        <f t="shared" si="1"/>
        <v>5.5555555555555358E-3</v>
      </c>
    </row>
    <row r="127" spans="2:13" x14ac:dyDescent="0.25">
      <c r="B127" s="68">
        <v>45509</v>
      </c>
      <c r="C127" s="14">
        <v>833</v>
      </c>
      <c r="D127" s="16">
        <v>567</v>
      </c>
      <c r="E127" s="16" t="s">
        <v>16</v>
      </c>
      <c r="F127" s="54">
        <v>0.28749999999999998</v>
      </c>
      <c r="G127" s="54">
        <v>0.29930555555555555</v>
      </c>
      <c r="H127" s="55">
        <v>1.1805555555555569E-2</v>
      </c>
      <c r="I127" s="16" t="s">
        <v>182</v>
      </c>
      <c r="J127" s="55" t="str">
        <f>VLOOKUP(I127,'Master Codes'!B:C,2,FALSE)</f>
        <v>GOV</v>
      </c>
      <c r="K127" s="14" t="s">
        <v>185</v>
      </c>
      <c r="L127" s="14" t="s">
        <v>102</v>
      </c>
      <c r="M127" s="55">
        <f t="shared" si="1"/>
        <v>1.1805555555555569E-2</v>
      </c>
    </row>
    <row r="128" spans="2:13" x14ac:dyDescent="0.25">
      <c r="B128" s="67">
        <v>45509</v>
      </c>
      <c r="C128" s="13">
        <v>846</v>
      </c>
      <c r="D128" s="15">
        <v>233</v>
      </c>
      <c r="E128" s="15" t="s">
        <v>186</v>
      </c>
      <c r="F128" s="51">
        <v>0.29166666666666669</v>
      </c>
      <c r="G128" s="51">
        <v>0.30416666666666664</v>
      </c>
      <c r="H128" s="52">
        <v>1.2499999999999956E-2</v>
      </c>
      <c r="I128" s="15" t="s">
        <v>182</v>
      </c>
      <c r="J128" s="52" t="str">
        <f>VLOOKUP(I128,'Master Codes'!B:C,2,FALSE)</f>
        <v>GOV</v>
      </c>
      <c r="K128" s="13" t="s">
        <v>184</v>
      </c>
      <c r="L128" s="13" t="s">
        <v>102</v>
      </c>
      <c r="M128" s="52">
        <f t="shared" si="1"/>
        <v>1.2499999999999956E-2</v>
      </c>
    </row>
    <row r="129" spans="2:13" x14ac:dyDescent="0.25">
      <c r="B129" s="68">
        <v>45509</v>
      </c>
      <c r="C129" s="14">
        <v>821</v>
      </c>
      <c r="D129" s="16">
        <v>1835</v>
      </c>
      <c r="E129" s="16" t="s">
        <v>85</v>
      </c>
      <c r="F129" s="54">
        <v>0.29652777777777778</v>
      </c>
      <c r="G129" s="54">
        <v>0.30208333333333331</v>
      </c>
      <c r="H129" s="55">
        <v>5.5555555555555358E-3</v>
      </c>
      <c r="I129" s="16" t="s">
        <v>182</v>
      </c>
      <c r="J129" s="55" t="str">
        <f>VLOOKUP(I129,'Master Codes'!B:C,2,FALSE)</f>
        <v>GOV</v>
      </c>
      <c r="K129" s="14" t="s">
        <v>187</v>
      </c>
      <c r="L129" s="14" t="s">
        <v>102</v>
      </c>
      <c r="M129" s="55">
        <f t="shared" si="1"/>
        <v>5.5555555555555358E-3</v>
      </c>
    </row>
    <row r="130" spans="2:13" x14ac:dyDescent="0.25">
      <c r="B130" s="67">
        <v>45509</v>
      </c>
      <c r="C130" s="13">
        <v>814</v>
      </c>
      <c r="D130" s="15">
        <v>251</v>
      </c>
      <c r="E130" s="15" t="s">
        <v>129</v>
      </c>
      <c r="F130" s="51">
        <v>0.30138888888888887</v>
      </c>
      <c r="G130" s="51">
        <v>0.30763888888888891</v>
      </c>
      <c r="H130" s="52">
        <v>6.2500000000000333E-3</v>
      </c>
      <c r="I130" s="15" t="s">
        <v>182</v>
      </c>
      <c r="J130" s="52" t="str">
        <f>VLOOKUP(I130,'Master Codes'!B:C,2,FALSE)</f>
        <v>GOV</v>
      </c>
      <c r="K130" s="13" t="s">
        <v>188</v>
      </c>
      <c r="L130" s="13" t="s">
        <v>102</v>
      </c>
      <c r="M130" s="52">
        <f t="shared" ref="M130:M193" si="2" xml:space="preserve"> H130 / COUNTIFS($B:$B, B130, $D:$D, D130)</f>
        <v>6.2500000000000333E-3</v>
      </c>
    </row>
    <row r="131" spans="2:13" x14ac:dyDescent="0.25">
      <c r="B131" s="68">
        <v>45509</v>
      </c>
      <c r="C131" s="14">
        <v>828</v>
      </c>
      <c r="D131" s="16">
        <v>1767</v>
      </c>
      <c r="E131" s="16" t="s">
        <v>40</v>
      </c>
      <c r="F131" s="54">
        <v>0.30555555555555558</v>
      </c>
      <c r="G131" s="54">
        <v>0.34027777777777779</v>
      </c>
      <c r="H131" s="55">
        <v>3.472222222222221E-2</v>
      </c>
      <c r="I131" s="16" t="s">
        <v>189</v>
      </c>
      <c r="J131" s="55" t="str">
        <f>VLOOKUP(I131,'Master Codes'!B:C,2,FALSE)</f>
        <v>GOV</v>
      </c>
      <c r="K131" s="14" t="s">
        <v>190</v>
      </c>
      <c r="L131" s="14" t="s">
        <v>102</v>
      </c>
      <c r="M131" s="55">
        <f t="shared" si="2"/>
        <v>3.472222222222221E-2</v>
      </c>
    </row>
    <row r="132" spans="2:13" x14ac:dyDescent="0.25">
      <c r="B132" s="67">
        <v>45509</v>
      </c>
      <c r="C132" s="13">
        <v>822</v>
      </c>
      <c r="D132" s="15">
        <v>341</v>
      </c>
      <c r="E132" s="15" t="s">
        <v>24</v>
      </c>
      <c r="F132" s="51">
        <v>0.31041666666666667</v>
      </c>
      <c r="G132" s="51">
        <v>0.32569444444444445</v>
      </c>
      <c r="H132" s="52">
        <v>1.5277777777777779E-2</v>
      </c>
      <c r="I132" s="15" t="s">
        <v>182</v>
      </c>
      <c r="J132" s="52" t="str">
        <f>VLOOKUP(I132,'Master Codes'!B:C,2,FALSE)</f>
        <v>GOV</v>
      </c>
      <c r="K132" s="13" t="s">
        <v>191</v>
      </c>
      <c r="L132" s="13" t="s">
        <v>102</v>
      </c>
      <c r="M132" s="52">
        <f t="shared" si="2"/>
        <v>1.5277777777777779E-2</v>
      </c>
    </row>
    <row r="133" spans="2:13" x14ac:dyDescent="0.25">
      <c r="B133" s="68">
        <v>45509</v>
      </c>
      <c r="C133" s="14">
        <v>838</v>
      </c>
      <c r="D133" s="16">
        <v>193</v>
      </c>
      <c r="E133" s="16" t="s">
        <v>21</v>
      </c>
      <c r="F133" s="54">
        <v>0.31527777777777777</v>
      </c>
      <c r="G133" s="54">
        <v>0.37152777777777779</v>
      </c>
      <c r="H133" s="55">
        <v>5.6250000000000022E-2</v>
      </c>
      <c r="I133" s="16" t="s">
        <v>180</v>
      </c>
      <c r="J133" s="55" t="str">
        <f>VLOOKUP(I133,'Master Codes'!B:C,2,FALSE)</f>
        <v>SY</v>
      </c>
      <c r="K133" s="14" t="s">
        <v>192</v>
      </c>
      <c r="L133" s="14" t="s">
        <v>102</v>
      </c>
      <c r="M133" s="55">
        <f t="shared" si="2"/>
        <v>5.6250000000000022E-2</v>
      </c>
    </row>
    <row r="134" spans="2:13" x14ac:dyDescent="0.25">
      <c r="B134" s="67">
        <v>45509</v>
      </c>
      <c r="C134" s="13">
        <v>823</v>
      </c>
      <c r="D134" s="15">
        <v>558</v>
      </c>
      <c r="E134" s="15" t="s">
        <v>92</v>
      </c>
      <c r="F134" s="51">
        <v>0.31944444444444442</v>
      </c>
      <c r="G134" s="51">
        <v>0.32222222222222224</v>
      </c>
      <c r="H134" s="52">
        <v>2.7777777777778234E-3</v>
      </c>
      <c r="I134" s="15" t="s">
        <v>182</v>
      </c>
      <c r="J134" s="52" t="str">
        <f>VLOOKUP(I134,'Master Codes'!B:C,2,FALSE)</f>
        <v>GOV</v>
      </c>
      <c r="K134" s="13" t="s">
        <v>193</v>
      </c>
      <c r="L134" s="13" t="s">
        <v>102</v>
      </c>
      <c r="M134" s="52">
        <f t="shared" si="2"/>
        <v>2.7777777777778234E-3</v>
      </c>
    </row>
    <row r="135" spans="2:13" x14ac:dyDescent="0.25">
      <c r="B135" s="68">
        <v>45509</v>
      </c>
      <c r="C135" s="14">
        <v>856</v>
      </c>
      <c r="D135" s="16">
        <v>489</v>
      </c>
      <c r="E135" s="16" t="s">
        <v>88</v>
      </c>
      <c r="F135" s="54">
        <v>0.33333333333333331</v>
      </c>
      <c r="G135" s="54">
        <v>0.34166666666666667</v>
      </c>
      <c r="H135" s="55">
        <v>8.3333333333333592E-3</v>
      </c>
      <c r="I135" s="16" t="s">
        <v>90</v>
      </c>
      <c r="J135" s="55" t="str">
        <f>VLOOKUP(I135,'Master Codes'!B:C,2,FALSE)</f>
        <v>LATE</v>
      </c>
      <c r="K135" s="14" t="s">
        <v>194</v>
      </c>
      <c r="L135" s="14" t="s">
        <v>102</v>
      </c>
      <c r="M135" s="55">
        <f t="shared" si="2"/>
        <v>8.3333333333333592E-3</v>
      </c>
    </row>
    <row r="136" spans="2:13" x14ac:dyDescent="0.25">
      <c r="B136" s="67">
        <v>45509</v>
      </c>
      <c r="C136" s="13">
        <v>836</v>
      </c>
      <c r="D136" s="15">
        <v>1791</v>
      </c>
      <c r="E136" s="15" t="s">
        <v>195</v>
      </c>
      <c r="F136" s="51">
        <v>0.33819444444444446</v>
      </c>
      <c r="G136" s="51">
        <v>0.38611111111111113</v>
      </c>
      <c r="H136" s="52">
        <v>4.7916666666666663E-2</v>
      </c>
      <c r="I136" s="15">
        <v>64</v>
      </c>
      <c r="J136" s="52" t="str">
        <f>VLOOKUP(I136,'Master Codes'!B:C,2,FALSE)</f>
        <v>FLT</v>
      </c>
      <c r="K136" s="13" t="s">
        <v>196</v>
      </c>
      <c r="L136" s="13" t="s">
        <v>102</v>
      </c>
      <c r="M136" s="52">
        <f t="shared" si="2"/>
        <v>4.7916666666666663E-2</v>
      </c>
    </row>
    <row r="137" spans="2:13" x14ac:dyDescent="0.25">
      <c r="B137" s="68">
        <v>45509</v>
      </c>
      <c r="C137" s="14">
        <v>844</v>
      </c>
      <c r="D137" s="16">
        <v>101</v>
      </c>
      <c r="E137" s="16" t="s">
        <v>69</v>
      </c>
      <c r="F137" s="54">
        <v>0.34305555555555556</v>
      </c>
      <c r="G137" s="54">
        <v>0.3527777777777778</v>
      </c>
      <c r="H137" s="55">
        <v>9.7222222222222432E-3</v>
      </c>
      <c r="I137" s="16" t="s">
        <v>90</v>
      </c>
      <c r="J137" s="55" t="str">
        <f>VLOOKUP(I137,'Master Codes'!B:C,2,FALSE)</f>
        <v>LATE</v>
      </c>
      <c r="K137" s="14" t="s">
        <v>197</v>
      </c>
      <c r="L137" s="14" t="s">
        <v>102</v>
      </c>
      <c r="M137" s="55">
        <f t="shared" si="2"/>
        <v>9.7222222222222432E-3</v>
      </c>
    </row>
    <row r="138" spans="2:13" x14ac:dyDescent="0.25">
      <c r="B138" s="67">
        <v>45509</v>
      </c>
      <c r="C138" s="13">
        <v>832</v>
      </c>
      <c r="D138" s="15">
        <v>367</v>
      </c>
      <c r="E138" s="15" t="s">
        <v>93</v>
      </c>
      <c r="F138" s="51">
        <v>0.34722222222222221</v>
      </c>
      <c r="G138" s="51">
        <v>0.58819444444444446</v>
      </c>
      <c r="H138" s="52">
        <v>0.15972222222222221</v>
      </c>
      <c r="I138" s="15">
        <v>41</v>
      </c>
      <c r="J138" s="52" t="str">
        <f>VLOOKUP(I138,'Master Codes'!B:C,2,FALSE)</f>
        <v>MX</v>
      </c>
      <c r="K138" s="13" t="s">
        <v>198</v>
      </c>
      <c r="L138" s="13" t="s">
        <v>102</v>
      </c>
      <c r="M138" s="52">
        <f t="shared" si="2"/>
        <v>5.3240740740740734E-2</v>
      </c>
    </row>
    <row r="139" spans="2:13" x14ac:dyDescent="0.25">
      <c r="B139" s="68">
        <v>45509</v>
      </c>
      <c r="C139" s="14">
        <v>832</v>
      </c>
      <c r="D139" s="16">
        <v>367</v>
      </c>
      <c r="E139" s="16" t="s">
        <v>93</v>
      </c>
      <c r="F139" s="54">
        <v>0.34722222222222221</v>
      </c>
      <c r="G139" s="54">
        <v>0.58819444444444446</v>
      </c>
      <c r="H139" s="55">
        <v>2.5694444444444443E-2</v>
      </c>
      <c r="I139" s="16">
        <v>46</v>
      </c>
      <c r="J139" s="55" t="str">
        <f>VLOOKUP(I139,'Master Codes'!B:C,2,FALSE)</f>
        <v>MX</v>
      </c>
      <c r="K139" s="14" t="s">
        <v>198</v>
      </c>
      <c r="L139" s="14" t="s">
        <v>102</v>
      </c>
      <c r="M139" s="55">
        <f t="shared" si="2"/>
        <v>8.564814814814815E-3</v>
      </c>
    </row>
    <row r="140" spans="2:13" x14ac:dyDescent="0.25">
      <c r="B140" s="67">
        <v>45509</v>
      </c>
      <c r="C140" s="13">
        <v>832</v>
      </c>
      <c r="D140" s="15">
        <v>367</v>
      </c>
      <c r="E140" s="15" t="s">
        <v>93</v>
      </c>
      <c r="F140" s="51">
        <v>0.34722222222222221</v>
      </c>
      <c r="G140" s="51">
        <v>0.58819444444444446</v>
      </c>
      <c r="H140" s="52">
        <v>5.5555555555555552E-2</v>
      </c>
      <c r="I140" s="15">
        <v>72</v>
      </c>
      <c r="J140" s="52" t="str">
        <f>VLOOKUP(I140,'Master Codes'!B:C,2,FALSE)</f>
        <v>WX</v>
      </c>
      <c r="K140" s="13" t="s">
        <v>198</v>
      </c>
      <c r="L140" s="13" t="s">
        <v>102</v>
      </c>
      <c r="M140" s="52">
        <f t="shared" si="2"/>
        <v>1.8518518518518517E-2</v>
      </c>
    </row>
    <row r="141" spans="2:13" x14ac:dyDescent="0.25">
      <c r="B141" s="68">
        <v>45509</v>
      </c>
      <c r="C141" s="14">
        <v>827</v>
      </c>
      <c r="D141" s="16">
        <v>1419</v>
      </c>
      <c r="E141" s="16" t="s">
        <v>94</v>
      </c>
      <c r="F141" s="54">
        <v>0.3611111111111111</v>
      </c>
      <c r="G141" s="54">
        <v>0.37847222222222221</v>
      </c>
      <c r="H141" s="55">
        <v>1.7361111111111105E-2</v>
      </c>
      <c r="I141" s="16">
        <v>37</v>
      </c>
      <c r="J141" s="55" t="str">
        <f>VLOOKUP(I141,'Master Codes'!B:C,2,FALSE)</f>
        <v>CAT</v>
      </c>
      <c r="K141" s="14" t="s">
        <v>199</v>
      </c>
      <c r="L141" s="14" t="s">
        <v>102</v>
      </c>
      <c r="M141" s="55">
        <f t="shared" si="2"/>
        <v>1.7361111111111105E-2</v>
      </c>
    </row>
    <row r="142" spans="2:13" x14ac:dyDescent="0.25">
      <c r="B142" s="67">
        <v>45509</v>
      </c>
      <c r="C142" s="13">
        <v>850</v>
      </c>
      <c r="D142" s="15">
        <v>1821</v>
      </c>
      <c r="E142" s="15" t="s">
        <v>36</v>
      </c>
      <c r="F142" s="51">
        <v>0.37083333333333335</v>
      </c>
      <c r="G142" s="51">
        <v>0.37986111111111109</v>
      </c>
      <c r="H142" s="52">
        <v>9.0277777777777457E-3</v>
      </c>
      <c r="I142" s="15">
        <v>41</v>
      </c>
      <c r="J142" s="52" t="str">
        <f>VLOOKUP(I142,'Master Codes'!B:C,2,FALSE)</f>
        <v>MX</v>
      </c>
      <c r="K142" s="13" t="s">
        <v>200</v>
      </c>
      <c r="L142" s="13" t="s">
        <v>102</v>
      </c>
      <c r="M142" s="52">
        <f t="shared" si="2"/>
        <v>9.0277777777777457E-3</v>
      </c>
    </row>
    <row r="143" spans="2:13" x14ac:dyDescent="0.25">
      <c r="B143" s="68">
        <v>45509</v>
      </c>
      <c r="C143" s="14">
        <v>840</v>
      </c>
      <c r="D143" s="16">
        <v>471</v>
      </c>
      <c r="E143" s="16" t="s">
        <v>78</v>
      </c>
      <c r="F143" s="54">
        <v>0.39374999999999999</v>
      </c>
      <c r="G143" s="54">
        <v>0.4</v>
      </c>
      <c r="H143" s="55">
        <v>6.2500000000000333E-3</v>
      </c>
      <c r="I143" s="16" t="s">
        <v>103</v>
      </c>
      <c r="J143" s="55" t="str">
        <f>VLOOKUP(I143,'Master Codes'!B:C,2,FALSE)</f>
        <v>GRD</v>
      </c>
      <c r="K143" s="14" t="s">
        <v>201</v>
      </c>
      <c r="L143" s="14" t="s">
        <v>102</v>
      </c>
      <c r="M143" s="55">
        <f t="shared" si="2"/>
        <v>6.2500000000000333E-3</v>
      </c>
    </row>
    <row r="144" spans="2:13" x14ac:dyDescent="0.25">
      <c r="B144" s="67">
        <v>45509</v>
      </c>
      <c r="C144" s="13">
        <v>846</v>
      </c>
      <c r="D144" s="15">
        <v>209</v>
      </c>
      <c r="E144" s="15" t="s">
        <v>104</v>
      </c>
      <c r="F144" s="51">
        <v>0.6020833333333333</v>
      </c>
      <c r="G144" s="51">
        <v>0.63402777777777775</v>
      </c>
      <c r="H144" s="52">
        <v>3.1944444444444442E-2</v>
      </c>
      <c r="I144" s="15">
        <v>93</v>
      </c>
      <c r="J144" s="52" t="str">
        <f>VLOOKUP(I144,'Master Codes'!B:C,2,FALSE)</f>
        <v>LATE</v>
      </c>
      <c r="K144" s="13" t="s">
        <v>202</v>
      </c>
      <c r="L144" s="13" t="s">
        <v>144</v>
      </c>
      <c r="M144" s="52">
        <f t="shared" si="2"/>
        <v>3.1944444444444442E-2</v>
      </c>
    </row>
    <row r="145" spans="2:13" x14ac:dyDescent="0.25">
      <c r="B145" s="68">
        <v>45509</v>
      </c>
      <c r="C145" s="14">
        <v>828</v>
      </c>
      <c r="D145" s="16">
        <v>919</v>
      </c>
      <c r="E145" s="16" t="s">
        <v>203</v>
      </c>
      <c r="F145" s="54">
        <v>0.60763888888888884</v>
      </c>
      <c r="G145" s="54">
        <v>0.65555555555555556</v>
      </c>
      <c r="H145" s="55">
        <v>4.7916666666666718E-2</v>
      </c>
      <c r="I145" s="16">
        <v>93</v>
      </c>
      <c r="J145" s="55" t="str">
        <f>VLOOKUP(I145,'Master Codes'!B:C,2,FALSE)</f>
        <v>LATE</v>
      </c>
      <c r="K145" s="14" t="s">
        <v>204</v>
      </c>
      <c r="L145" s="14" t="s">
        <v>144</v>
      </c>
      <c r="M145" s="55">
        <f t="shared" si="2"/>
        <v>4.7916666666666718E-2</v>
      </c>
    </row>
    <row r="146" spans="2:13" x14ac:dyDescent="0.25">
      <c r="B146" s="67">
        <v>45509</v>
      </c>
      <c r="C146" s="13">
        <v>820</v>
      </c>
      <c r="D146" s="15">
        <v>929</v>
      </c>
      <c r="E146" s="15" t="s">
        <v>205</v>
      </c>
      <c r="F146" s="51">
        <v>0.63194444444444442</v>
      </c>
      <c r="G146" s="51">
        <v>0.69513888888888886</v>
      </c>
      <c r="H146" s="52">
        <v>6.3194444444444442E-2</v>
      </c>
      <c r="I146" s="15">
        <v>64</v>
      </c>
      <c r="J146" s="52" t="str">
        <f>VLOOKUP(I146,'Master Codes'!B:C,2,FALSE)</f>
        <v>FLT</v>
      </c>
      <c r="K146" s="13" t="s">
        <v>206</v>
      </c>
      <c r="L146" s="13" t="s">
        <v>144</v>
      </c>
      <c r="M146" s="52">
        <f t="shared" si="2"/>
        <v>6.3194444444444442E-2</v>
      </c>
    </row>
    <row r="147" spans="2:13" x14ac:dyDescent="0.25">
      <c r="B147" s="68">
        <v>45509</v>
      </c>
      <c r="C147" s="14">
        <v>838</v>
      </c>
      <c r="D147" s="16">
        <v>395</v>
      </c>
      <c r="E147" s="16" t="s">
        <v>52</v>
      </c>
      <c r="F147" s="54">
        <v>0.63472222222222219</v>
      </c>
      <c r="G147" s="54">
        <v>0.69305555555555554</v>
      </c>
      <c r="H147" s="55">
        <v>4.2361111111111113E-2</v>
      </c>
      <c r="I147" s="16">
        <v>93</v>
      </c>
      <c r="J147" s="55" t="str">
        <f>VLOOKUP(I147,'Master Codes'!B:C,2,FALSE)</f>
        <v>LATE</v>
      </c>
      <c r="K147" s="14" t="s">
        <v>207</v>
      </c>
      <c r="L147" s="14" t="s">
        <v>144</v>
      </c>
      <c r="M147" s="55">
        <f t="shared" si="2"/>
        <v>2.1180555555555557E-2</v>
      </c>
    </row>
    <row r="148" spans="2:13" x14ac:dyDescent="0.25">
      <c r="B148" s="67">
        <v>45509</v>
      </c>
      <c r="C148" s="13">
        <v>838</v>
      </c>
      <c r="D148" s="15">
        <v>395</v>
      </c>
      <c r="E148" s="15" t="s">
        <v>52</v>
      </c>
      <c r="F148" s="51">
        <v>0.63472222222222219</v>
      </c>
      <c r="G148" s="51">
        <v>0.69305555555555554</v>
      </c>
      <c r="H148" s="52">
        <v>1.5972222222222221E-2</v>
      </c>
      <c r="I148" s="15" t="s">
        <v>56</v>
      </c>
      <c r="J148" s="52" t="str">
        <f>VLOOKUP(I148,'Master Codes'!B:C,2,FALSE)</f>
        <v>STA</v>
      </c>
      <c r="K148" s="13" t="s">
        <v>207</v>
      </c>
      <c r="L148" s="13" t="s">
        <v>144</v>
      </c>
      <c r="M148" s="52">
        <f t="shared" si="2"/>
        <v>7.9861111111111105E-3</v>
      </c>
    </row>
    <row r="149" spans="2:13" x14ac:dyDescent="0.25">
      <c r="B149" s="68">
        <v>45509</v>
      </c>
      <c r="C149" s="14">
        <v>827</v>
      </c>
      <c r="D149" s="16">
        <v>295</v>
      </c>
      <c r="E149" s="16" t="s">
        <v>113</v>
      </c>
      <c r="F149" s="54">
        <v>0.66666666666666663</v>
      </c>
      <c r="G149" s="54">
        <v>0.6958333333333333</v>
      </c>
      <c r="H149" s="55">
        <v>2.0833333333333332E-2</v>
      </c>
      <c r="I149" s="16">
        <v>93</v>
      </c>
      <c r="J149" s="55" t="str">
        <f>VLOOKUP(I149,'Master Codes'!B:C,2,FALSE)</f>
        <v>LATE</v>
      </c>
      <c r="K149" s="14" t="s">
        <v>208</v>
      </c>
      <c r="L149" s="14" t="s">
        <v>144</v>
      </c>
      <c r="M149" s="55">
        <f t="shared" si="2"/>
        <v>1.0416666666666666E-2</v>
      </c>
    </row>
    <row r="150" spans="2:13" x14ac:dyDescent="0.25">
      <c r="B150" s="67">
        <v>45509</v>
      </c>
      <c r="C150" s="13">
        <v>827</v>
      </c>
      <c r="D150" s="15">
        <v>295</v>
      </c>
      <c r="E150" s="15" t="s">
        <v>113</v>
      </c>
      <c r="F150" s="51">
        <v>0.66666666666666663</v>
      </c>
      <c r="G150" s="51">
        <v>0.6958333333333333</v>
      </c>
      <c r="H150" s="52">
        <v>8.3333333333333332E-3</v>
      </c>
      <c r="I150" s="15">
        <v>41</v>
      </c>
      <c r="J150" s="52" t="str">
        <f>VLOOKUP(I150,'Master Codes'!B:C,2,FALSE)</f>
        <v>MX</v>
      </c>
      <c r="K150" s="13" t="s">
        <v>208</v>
      </c>
      <c r="L150" s="13" t="s">
        <v>144</v>
      </c>
      <c r="M150" s="52">
        <f t="shared" si="2"/>
        <v>4.1666666666666666E-3</v>
      </c>
    </row>
    <row r="151" spans="2:13" x14ac:dyDescent="0.25">
      <c r="B151" s="68">
        <v>45509</v>
      </c>
      <c r="C151" s="14">
        <v>809</v>
      </c>
      <c r="D151" s="16">
        <v>1947</v>
      </c>
      <c r="E151" s="16" t="s">
        <v>97</v>
      </c>
      <c r="F151" s="54">
        <v>0.61111111111111116</v>
      </c>
      <c r="G151" s="54">
        <v>0.64236111111111116</v>
      </c>
      <c r="H151" s="55">
        <v>3.125E-2</v>
      </c>
      <c r="I151" s="16">
        <v>93</v>
      </c>
      <c r="J151" s="55" t="str">
        <f>VLOOKUP(I151,'Master Codes'!B:C,2,FALSE)</f>
        <v>LATE</v>
      </c>
      <c r="K151" s="14" t="s">
        <v>202</v>
      </c>
      <c r="L151" s="14" t="s">
        <v>144</v>
      </c>
      <c r="M151" s="55">
        <f t="shared" si="2"/>
        <v>3.125E-2</v>
      </c>
    </row>
    <row r="152" spans="2:13" x14ac:dyDescent="0.25">
      <c r="B152" s="67">
        <v>45509</v>
      </c>
      <c r="C152" s="13">
        <v>833</v>
      </c>
      <c r="D152" s="15">
        <v>407</v>
      </c>
      <c r="E152" s="15" t="s">
        <v>45</v>
      </c>
      <c r="F152" s="51">
        <v>0.625</v>
      </c>
      <c r="G152" s="51">
        <v>0.64097222222222228</v>
      </c>
      <c r="H152" s="52">
        <v>1.3888888888888888E-2</v>
      </c>
      <c r="I152" s="15">
        <v>93</v>
      </c>
      <c r="J152" s="52" t="str">
        <f>VLOOKUP(I152,'Master Codes'!B:C,2,FALSE)</f>
        <v>LATE</v>
      </c>
      <c r="K152" s="13" t="s">
        <v>209</v>
      </c>
      <c r="L152" s="13" t="s">
        <v>144</v>
      </c>
      <c r="M152" s="52">
        <f t="shared" si="2"/>
        <v>6.9444444444444441E-3</v>
      </c>
    </row>
    <row r="153" spans="2:13" x14ac:dyDescent="0.25">
      <c r="B153" s="68">
        <v>45509</v>
      </c>
      <c r="C153" s="14">
        <v>833</v>
      </c>
      <c r="D153" s="16">
        <v>407</v>
      </c>
      <c r="E153" s="16" t="s">
        <v>45</v>
      </c>
      <c r="F153" s="54">
        <v>0.625</v>
      </c>
      <c r="G153" s="54">
        <v>0.64097222222222228</v>
      </c>
      <c r="H153" s="55">
        <v>2.0833333333333333E-3</v>
      </c>
      <c r="I153" s="16">
        <v>67</v>
      </c>
      <c r="J153" s="55" t="str">
        <f>VLOOKUP(I153,'Master Codes'!B:C,2,FALSE)</f>
        <v>INFT</v>
      </c>
      <c r="K153" s="14" t="s">
        <v>209</v>
      </c>
      <c r="L153" s="14" t="s">
        <v>144</v>
      </c>
      <c r="M153" s="55">
        <f t="shared" si="2"/>
        <v>1.0416666666666667E-3</v>
      </c>
    </row>
    <row r="154" spans="2:13" x14ac:dyDescent="0.25">
      <c r="B154" s="67">
        <v>45509</v>
      </c>
      <c r="C154" s="13">
        <v>804</v>
      </c>
      <c r="D154" s="15">
        <v>657</v>
      </c>
      <c r="E154" s="15" t="s">
        <v>65</v>
      </c>
      <c r="F154" s="51">
        <v>0.63888888888888884</v>
      </c>
      <c r="G154" s="51">
        <v>0.66736111111111107</v>
      </c>
      <c r="H154" s="52">
        <v>2.0833333333333332E-2</v>
      </c>
      <c r="I154" s="15">
        <v>93</v>
      </c>
      <c r="J154" s="52" t="str">
        <f>VLOOKUP(I154,'Master Codes'!B:C,2,FALSE)</f>
        <v>LATE</v>
      </c>
      <c r="K154" s="13" t="s">
        <v>210</v>
      </c>
      <c r="L154" s="13" t="s">
        <v>144</v>
      </c>
      <c r="M154" s="52">
        <f t="shared" si="2"/>
        <v>1.0416666666666666E-2</v>
      </c>
    </row>
    <row r="155" spans="2:13" x14ac:dyDescent="0.25">
      <c r="B155" s="68">
        <v>45509</v>
      </c>
      <c r="C155" s="14">
        <v>804</v>
      </c>
      <c r="D155" s="16">
        <v>657</v>
      </c>
      <c r="E155" s="16" t="s">
        <v>65</v>
      </c>
      <c r="F155" s="54">
        <v>0.63888888888888884</v>
      </c>
      <c r="G155" s="54">
        <v>0.66736111111111107</v>
      </c>
      <c r="H155" s="55">
        <v>7.6388888888888886E-3</v>
      </c>
      <c r="I155" s="16" t="s">
        <v>211</v>
      </c>
      <c r="J155" s="55" t="str">
        <f>VLOOKUP(I155,'Master Codes'!B:C,2,FALSE)</f>
        <v>GRD</v>
      </c>
      <c r="K155" s="14" t="s">
        <v>210</v>
      </c>
      <c r="L155" s="14" t="s">
        <v>144</v>
      </c>
      <c r="M155" s="55">
        <f t="shared" si="2"/>
        <v>3.8194444444444443E-3</v>
      </c>
    </row>
    <row r="156" spans="2:13" x14ac:dyDescent="0.25">
      <c r="B156" s="67">
        <v>45509</v>
      </c>
      <c r="C156" s="13">
        <v>830</v>
      </c>
      <c r="D156" s="15">
        <v>261</v>
      </c>
      <c r="E156" s="15" t="s">
        <v>120</v>
      </c>
      <c r="F156" s="51">
        <v>0.69930555555555551</v>
      </c>
      <c r="G156" s="51">
        <v>0.84652777777777777</v>
      </c>
      <c r="H156" s="52">
        <v>0.14722222222222225</v>
      </c>
      <c r="I156" s="15">
        <v>71</v>
      </c>
      <c r="J156" s="52" t="str">
        <f>VLOOKUP(I156,'Master Codes'!B:C,2,FALSE)</f>
        <v>WX</v>
      </c>
      <c r="K156" s="13" t="s">
        <v>212</v>
      </c>
      <c r="L156" s="13" t="s">
        <v>144</v>
      </c>
      <c r="M156" s="52">
        <f t="shared" si="2"/>
        <v>0.14722222222222225</v>
      </c>
    </row>
    <row r="157" spans="2:13" x14ac:dyDescent="0.25">
      <c r="B157" s="68">
        <v>45509</v>
      </c>
      <c r="C157" s="14">
        <v>814</v>
      </c>
      <c r="D157" s="16" t="s">
        <v>213</v>
      </c>
      <c r="E157" s="16" t="s">
        <v>54</v>
      </c>
      <c r="F157" s="54">
        <v>0.62986111111111109</v>
      </c>
      <c r="G157" s="54">
        <v>0.65972222222222221</v>
      </c>
      <c r="H157" s="55">
        <v>1.9444444444444445E-2</v>
      </c>
      <c r="I157" s="16">
        <v>93</v>
      </c>
      <c r="J157" s="55" t="str">
        <f>VLOOKUP(I157,'Master Codes'!B:C,2,FALSE)</f>
        <v>LATE</v>
      </c>
      <c r="K157" s="14" t="s">
        <v>214</v>
      </c>
      <c r="L157" s="14" t="s">
        <v>144</v>
      </c>
      <c r="M157" s="55">
        <f t="shared" si="2"/>
        <v>9.7222222222222224E-3</v>
      </c>
    </row>
    <row r="158" spans="2:13" x14ac:dyDescent="0.25">
      <c r="B158" s="67">
        <v>45509</v>
      </c>
      <c r="C158" s="13">
        <v>814</v>
      </c>
      <c r="D158" s="15" t="s">
        <v>213</v>
      </c>
      <c r="E158" s="15" t="s">
        <v>54</v>
      </c>
      <c r="F158" s="51">
        <v>0.62986111111111109</v>
      </c>
      <c r="G158" s="51">
        <v>0.65972222222222221</v>
      </c>
      <c r="H158" s="52">
        <v>1.0416666666666666E-2</v>
      </c>
      <c r="I158" s="15" t="s">
        <v>166</v>
      </c>
      <c r="J158" s="52" t="str">
        <f>VLOOKUP(I158,'Master Codes'!B:C,2,FALSE)</f>
        <v>STA</v>
      </c>
      <c r="K158" s="13" t="s">
        <v>214</v>
      </c>
      <c r="L158" s="13" t="s">
        <v>144</v>
      </c>
      <c r="M158" s="52">
        <f t="shared" si="2"/>
        <v>5.208333333333333E-3</v>
      </c>
    </row>
    <row r="159" spans="2:13" x14ac:dyDescent="0.25">
      <c r="B159" s="68">
        <v>45509</v>
      </c>
      <c r="C159" s="14">
        <v>856</v>
      </c>
      <c r="D159" s="16" t="s">
        <v>215</v>
      </c>
      <c r="E159" s="16" t="s">
        <v>116</v>
      </c>
      <c r="F159" s="54">
        <v>0.64375000000000004</v>
      </c>
      <c r="G159" s="54">
        <v>0.68194444444444446</v>
      </c>
      <c r="H159" s="55">
        <v>3.819444444444442E-2</v>
      </c>
      <c r="I159" s="16">
        <v>93</v>
      </c>
      <c r="J159" s="55" t="str">
        <f>VLOOKUP(I159,'Master Codes'!B:C,2,FALSE)</f>
        <v>LATE</v>
      </c>
      <c r="K159" s="14" t="s">
        <v>216</v>
      </c>
      <c r="L159" s="14" t="s">
        <v>144</v>
      </c>
      <c r="M159" s="55">
        <f t="shared" si="2"/>
        <v>3.819444444444442E-2</v>
      </c>
    </row>
    <row r="160" spans="2:13" x14ac:dyDescent="0.25">
      <c r="B160" s="67">
        <v>45509</v>
      </c>
      <c r="C160" s="13">
        <v>816</v>
      </c>
      <c r="D160" s="15" t="s">
        <v>217</v>
      </c>
      <c r="E160" s="15" t="s">
        <v>218</v>
      </c>
      <c r="F160" s="51">
        <v>0.64861111111111114</v>
      </c>
      <c r="G160" s="51">
        <v>0.67500000000000004</v>
      </c>
      <c r="H160" s="52">
        <v>2.6388888888888906E-2</v>
      </c>
      <c r="I160" s="15" t="s">
        <v>90</v>
      </c>
      <c r="J160" s="52" t="str">
        <f>VLOOKUP(I160,'Master Codes'!B:C,2,FALSE)</f>
        <v>LATE</v>
      </c>
      <c r="K160" s="13" t="s">
        <v>219</v>
      </c>
      <c r="L160" s="13" t="s">
        <v>144</v>
      </c>
      <c r="M160" s="52">
        <f t="shared" si="2"/>
        <v>2.6388888888888906E-2</v>
      </c>
    </row>
    <row r="161" spans="2:13" x14ac:dyDescent="0.25">
      <c r="B161" s="68">
        <v>45509</v>
      </c>
      <c r="C161" s="14">
        <v>845</v>
      </c>
      <c r="D161" s="16" t="s">
        <v>220</v>
      </c>
      <c r="E161" s="16" t="s">
        <v>50</v>
      </c>
      <c r="F161" s="54">
        <v>0.65277777777777779</v>
      </c>
      <c r="G161" s="54">
        <v>0.66319444444444442</v>
      </c>
      <c r="H161" s="55">
        <v>1.041666666666663E-2</v>
      </c>
      <c r="I161" s="16" t="s">
        <v>164</v>
      </c>
      <c r="J161" s="55" t="str">
        <f>VLOOKUP(I161,'Master Codes'!B:C,2,FALSE)</f>
        <v>GRM</v>
      </c>
      <c r="K161" s="14" t="s">
        <v>221</v>
      </c>
      <c r="L161" s="14" t="s">
        <v>144</v>
      </c>
      <c r="M161" s="55">
        <f t="shared" si="2"/>
        <v>1.041666666666663E-2</v>
      </c>
    </row>
    <row r="162" spans="2:13" x14ac:dyDescent="0.25">
      <c r="B162" s="67">
        <v>45509</v>
      </c>
      <c r="C162" s="13">
        <v>801</v>
      </c>
      <c r="D162" s="15" t="s">
        <v>222</v>
      </c>
      <c r="E162" s="15" t="s">
        <v>110</v>
      </c>
      <c r="F162" s="51">
        <v>0.65763888888888888</v>
      </c>
      <c r="G162" s="51">
        <v>0.7</v>
      </c>
      <c r="H162" s="52">
        <v>3.6805555555555557E-2</v>
      </c>
      <c r="I162" s="15">
        <v>93</v>
      </c>
      <c r="J162" s="52" t="str">
        <f>VLOOKUP(I162,'Master Codes'!B:C,2,FALSE)</f>
        <v>LATE</v>
      </c>
      <c r="K162" s="13" t="s">
        <v>223</v>
      </c>
      <c r="L162" s="13" t="s">
        <v>144</v>
      </c>
      <c r="M162" s="52">
        <f t="shared" si="2"/>
        <v>1.8402777777777778E-2</v>
      </c>
    </row>
    <row r="163" spans="2:13" x14ac:dyDescent="0.25">
      <c r="B163" s="68">
        <v>45509</v>
      </c>
      <c r="C163" s="14">
        <v>801</v>
      </c>
      <c r="D163" s="16" t="s">
        <v>222</v>
      </c>
      <c r="E163" s="16" t="s">
        <v>110</v>
      </c>
      <c r="F163" s="54">
        <v>0.65763888888888888</v>
      </c>
      <c r="G163" s="54">
        <v>0.7</v>
      </c>
      <c r="H163" s="55">
        <v>5.5555555555555558E-3</v>
      </c>
      <c r="I163" s="16" t="s">
        <v>103</v>
      </c>
      <c r="J163" s="55" t="str">
        <f>VLOOKUP(I163,'Master Codes'!B:C,2,FALSE)</f>
        <v>GRD</v>
      </c>
      <c r="K163" s="14" t="s">
        <v>223</v>
      </c>
      <c r="L163" s="14" t="s">
        <v>144</v>
      </c>
      <c r="M163" s="55">
        <f t="shared" si="2"/>
        <v>2.7777777777777779E-3</v>
      </c>
    </row>
    <row r="164" spans="2:13" x14ac:dyDescent="0.25">
      <c r="B164" s="67">
        <v>45509</v>
      </c>
      <c r="C164" s="13">
        <v>822</v>
      </c>
      <c r="D164" s="15" t="s">
        <v>224</v>
      </c>
      <c r="E164" s="15" t="s">
        <v>69</v>
      </c>
      <c r="F164" s="51">
        <v>0.67638888888888893</v>
      </c>
      <c r="G164" s="51">
        <v>0.70347222222222228</v>
      </c>
      <c r="H164" s="52">
        <v>2.7083333333333348E-2</v>
      </c>
      <c r="I164" s="15">
        <v>93</v>
      </c>
      <c r="J164" s="52" t="str">
        <f>VLOOKUP(I164,'Master Codes'!B:C,2,FALSE)</f>
        <v>LATE</v>
      </c>
      <c r="K164" s="13" t="s">
        <v>202</v>
      </c>
      <c r="L164" s="13" t="s">
        <v>144</v>
      </c>
      <c r="M164" s="52">
        <f t="shared" si="2"/>
        <v>2.7083333333333348E-2</v>
      </c>
    </row>
    <row r="165" spans="2:13" x14ac:dyDescent="0.25">
      <c r="B165" s="68">
        <v>45509</v>
      </c>
      <c r="C165" s="14">
        <v>850</v>
      </c>
      <c r="D165" s="16" t="s">
        <v>225</v>
      </c>
      <c r="E165" s="16" t="s">
        <v>48</v>
      </c>
      <c r="F165" s="54">
        <v>0.69027777777777777</v>
      </c>
      <c r="G165" s="54">
        <v>0.73124999999999996</v>
      </c>
      <c r="H165" s="55">
        <v>3.0555555555555555E-2</v>
      </c>
      <c r="I165" s="16">
        <v>93</v>
      </c>
      <c r="J165" s="55" t="str">
        <f>VLOOKUP(I165,'Master Codes'!B:C,2,FALSE)</f>
        <v>LATE</v>
      </c>
      <c r="K165" s="14" t="s">
        <v>226</v>
      </c>
      <c r="L165" s="14" t="s">
        <v>144</v>
      </c>
      <c r="M165" s="55">
        <f t="shared" si="2"/>
        <v>1.5277777777777777E-2</v>
      </c>
    </row>
    <row r="166" spans="2:13" x14ac:dyDescent="0.25">
      <c r="B166" s="67">
        <v>45509</v>
      </c>
      <c r="C166" s="13">
        <v>850</v>
      </c>
      <c r="D166" s="15" t="s">
        <v>225</v>
      </c>
      <c r="E166" s="15" t="s">
        <v>48</v>
      </c>
      <c r="F166" s="51">
        <v>0.69027777777777777</v>
      </c>
      <c r="G166" s="51">
        <v>0.73124999999999996</v>
      </c>
      <c r="H166" s="52">
        <v>1.0416666666666666E-2</v>
      </c>
      <c r="I166" s="15">
        <v>41</v>
      </c>
      <c r="J166" s="52" t="str">
        <f>VLOOKUP(I166,'Master Codes'!B:C,2,FALSE)</f>
        <v>MX</v>
      </c>
      <c r="K166" s="13" t="s">
        <v>226</v>
      </c>
      <c r="L166" s="13" t="s">
        <v>144</v>
      </c>
      <c r="M166" s="52">
        <f t="shared" si="2"/>
        <v>5.208333333333333E-3</v>
      </c>
    </row>
    <row r="167" spans="2:13" x14ac:dyDescent="0.25">
      <c r="B167" s="68">
        <v>45509</v>
      </c>
      <c r="C167" s="14">
        <v>823</v>
      </c>
      <c r="D167" s="16" t="s">
        <v>227</v>
      </c>
      <c r="E167" s="16" t="s">
        <v>228</v>
      </c>
      <c r="F167" s="54">
        <v>0.80555555555555558</v>
      </c>
      <c r="G167" s="54">
        <v>0.81666666666666665</v>
      </c>
      <c r="H167" s="55">
        <v>7.6388888888888886E-3</v>
      </c>
      <c r="I167" s="16">
        <v>93</v>
      </c>
      <c r="J167" s="55" t="str">
        <f>VLOOKUP(I167,'Master Codes'!B:C,2,FALSE)</f>
        <v>LATE</v>
      </c>
      <c r="K167" s="14" t="s">
        <v>229</v>
      </c>
      <c r="L167" s="14" t="s">
        <v>144</v>
      </c>
      <c r="M167" s="55">
        <f t="shared" si="2"/>
        <v>3.8194444444444443E-3</v>
      </c>
    </row>
    <row r="168" spans="2:13" x14ac:dyDescent="0.25">
      <c r="B168" s="67">
        <v>45509</v>
      </c>
      <c r="C168" s="13">
        <v>823</v>
      </c>
      <c r="D168" s="15" t="s">
        <v>227</v>
      </c>
      <c r="E168" s="15" t="s">
        <v>228</v>
      </c>
      <c r="F168" s="51">
        <v>0.80555555555555558</v>
      </c>
      <c r="G168" s="51">
        <v>0.81666666666666665</v>
      </c>
      <c r="H168" s="52">
        <v>3.472222222222222E-3</v>
      </c>
      <c r="I168" s="15" t="s">
        <v>230</v>
      </c>
      <c r="J168" s="52" t="str">
        <f>VLOOKUP(I168,'Master Codes'!B:C,2,FALSE)</f>
        <v>STA</v>
      </c>
      <c r="K168" s="13" t="s">
        <v>229</v>
      </c>
      <c r="L168" s="13" t="s">
        <v>144</v>
      </c>
      <c r="M168" s="52">
        <f t="shared" si="2"/>
        <v>1.736111111111111E-3</v>
      </c>
    </row>
    <row r="169" spans="2:13" x14ac:dyDescent="0.25">
      <c r="B169" s="68">
        <v>45509</v>
      </c>
      <c r="C169" s="14">
        <v>816</v>
      </c>
      <c r="D169" s="16" t="s">
        <v>231</v>
      </c>
      <c r="E169" s="16" t="s">
        <v>54</v>
      </c>
      <c r="F169" s="54">
        <v>0.87152777777777779</v>
      </c>
      <c r="G169" s="54">
        <v>0.90277777777777779</v>
      </c>
      <c r="H169" s="55">
        <v>3.125E-2</v>
      </c>
      <c r="I169" s="16">
        <v>93</v>
      </c>
      <c r="J169" s="55" t="str">
        <f>VLOOKUP(I169,'Master Codes'!B:C,2,FALSE)</f>
        <v>LATE</v>
      </c>
      <c r="K169" s="14" t="s">
        <v>202</v>
      </c>
      <c r="L169" s="14" t="s">
        <v>144</v>
      </c>
      <c r="M169" s="55">
        <f t="shared" si="2"/>
        <v>3.125E-2</v>
      </c>
    </row>
    <row r="170" spans="2:13" x14ac:dyDescent="0.25">
      <c r="B170" s="67">
        <v>45509</v>
      </c>
      <c r="C170" s="13">
        <v>805</v>
      </c>
      <c r="D170" s="15" t="s">
        <v>232</v>
      </c>
      <c r="E170" s="15" t="s">
        <v>52</v>
      </c>
      <c r="F170" s="51">
        <v>0.86458333333333337</v>
      </c>
      <c r="G170" s="51">
        <v>0.89652777777777781</v>
      </c>
      <c r="H170" s="52">
        <v>3.1944444444444442E-2</v>
      </c>
      <c r="I170" s="15">
        <v>93</v>
      </c>
      <c r="J170" s="52" t="str">
        <f>VLOOKUP(I170,'Master Codes'!B:C,2,FALSE)</f>
        <v>LATE</v>
      </c>
      <c r="K170" s="13" t="s">
        <v>233</v>
      </c>
      <c r="L170" s="13" t="s">
        <v>144</v>
      </c>
      <c r="M170" s="52">
        <f t="shared" si="2"/>
        <v>3.1944444444444442E-2</v>
      </c>
    </row>
    <row r="171" spans="2:13" x14ac:dyDescent="0.25">
      <c r="B171" s="68">
        <v>45509</v>
      </c>
      <c r="C171" s="14">
        <v>836</v>
      </c>
      <c r="D171" s="16" t="s">
        <v>234</v>
      </c>
      <c r="E171" s="16" t="s">
        <v>50</v>
      </c>
      <c r="F171" s="54">
        <v>0.875</v>
      </c>
      <c r="G171" s="54">
        <v>0.87916666666666665</v>
      </c>
      <c r="H171" s="55">
        <v>4.1666666666666519E-3</v>
      </c>
      <c r="I171" s="16" t="s">
        <v>182</v>
      </c>
      <c r="J171" s="55" t="str">
        <f>VLOOKUP(I171,'Master Codes'!B:C,2,FALSE)</f>
        <v>GOV</v>
      </c>
      <c r="K171" s="14" t="s">
        <v>235</v>
      </c>
      <c r="L171" s="14" t="s">
        <v>144</v>
      </c>
      <c r="M171" s="55">
        <f t="shared" si="2"/>
        <v>4.1666666666666519E-3</v>
      </c>
    </row>
    <row r="172" spans="2:13" x14ac:dyDescent="0.25">
      <c r="B172" s="67">
        <v>45510</v>
      </c>
      <c r="C172" s="13">
        <v>844</v>
      </c>
      <c r="D172" s="15">
        <v>383</v>
      </c>
      <c r="E172" s="15" t="s">
        <v>81</v>
      </c>
      <c r="F172" s="51">
        <v>0.30555555555555558</v>
      </c>
      <c r="G172" s="51">
        <v>0.30625000000000002</v>
      </c>
      <c r="H172" s="52">
        <v>6.9444444444444447E-4</v>
      </c>
      <c r="I172" s="15" t="s">
        <v>166</v>
      </c>
      <c r="J172" s="52" t="str">
        <f>VLOOKUP(I172,'Master Codes'!B:C,2,FALSE)</f>
        <v>STA</v>
      </c>
      <c r="K172" s="13" t="s">
        <v>236</v>
      </c>
      <c r="L172" s="13" t="s">
        <v>18</v>
      </c>
      <c r="M172" s="52">
        <f t="shared" si="2"/>
        <v>6.9444444444444447E-4</v>
      </c>
    </row>
    <row r="173" spans="2:13" x14ac:dyDescent="0.25">
      <c r="B173" s="68">
        <v>45510</v>
      </c>
      <c r="C173" s="14">
        <v>808</v>
      </c>
      <c r="D173" s="16">
        <v>657</v>
      </c>
      <c r="E173" s="16" t="s">
        <v>65</v>
      </c>
      <c r="F173" s="54">
        <v>0.65625</v>
      </c>
      <c r="G173" s="54">
        <v>0.66527777777777775</v>
      </c>
      <c r="H173" s="55">
        <v>9.0277777777777769E-3</v>
      </c>
      <c r="I173" s="16" t="s">
        <v>237</v>
      </c>
      <c r="J173" s="55" t="str">
        <f>VLOOKUP(I173,'Master Codes'!B:C,2,FALSE)</f>
        <v>SOC</v>
      </c>
      <c r="K173" s="14" t="s">
        <v>238</v>
      </c>
      <c r="L173" s="14" t="s">
        <v>18</v>
      </c>
      <c r="M173" s="55">
        <f t="shared" si="2"/>
        <v>9.0277777777777769E-3</v>
      </c>
    </row>
    <row r="174" spans="2:13" x14ac:dyDescent="0.25">
      <c r="B174" s="67">
        <v>45511</v>
      </c>
      <c r="C174" s="13">
        <v>827</v>
      </c>
      <c r="D174" s="15">
        <v>657</v>
      </c>
      <c r="E174" s="15" t="s">
        <v>65</v>
      </c>
      <c r="F174" s="51">
        <v>0.59305555555555556</v>
      </c>
      <c r="G174" s="51">
        <v>0.60347222222222219</v>
      </c>
      <c r="H174" s="52">
        <v>6.9444444444444447E-4</v>
      </c>
      <c r="I174" s="15">
        <v>93</v>
      </c>
      <c r="J174" s="52" t="str">
        <f>VLOOKUP(I174,'Master Codes'!B:C,2,FALSE)</f>
        <v>LATE</v>
      </c>
      <c r="K174" s="13" t="s">
        <v>239</v>
      </c>
      <c r="L174" s="13" t="s">
        <v>47</v>
      </c>
      <c r="M174" s="52">
        <f t="shared" si="2"/>
        <v>3.4722222222222224E-4</v>
      </c>
    </row>
    <row r="175" spans="2:13" x14ac:dyDescent="0.25">
      <c r="B175" s="68">
        <v>45511</v>
      </c>
      <c r="C175" s="14">
        <v>827</v>
      </c>
      <c r="D175" s="16">
        <v>657</v>
      </c>
      <c r="E175" s="16" t="s">
        <v>65</v>
      </c>
      <c r="F175" s="54">
        <v>0.59305555555555556</v>
      </c>
      <c r="G175" s="54">
        <v>0.60347222222222219</v>
      </c>
      <c r="H175" s="55">
        <v>9.7222222222222224E-3</v>
      </c>
      <c r="I175" s="16" t="s">
        <v>162</v>
      </c>
      <c r="J175" s="55" t="str">
        <f>VLOOKUP(I175,'Master Codes'!B:C,2,FALSE)</f>
        <v>MX</v>
      </c>
      <c r="K175" s="14" t="s">
        <v>239</v>
      </c>
      <c r="L175" s="14" t="s">
        <v>47</v>
      </c>
      <c r="M175" s="55">
        <f t="shared" si="2"/>
        <v>4.8611111111111112E-3</v>
      </c>
    </row>
    <row r="176" spans="2:13" x14ac:dyDescent="0.25">
      <c r="B176" s="67">
        <v>45511</v>
      </c>
      <c r="C176" s="13">
        <v>821</v>
      </c>
      <c r="D176" s="15">
        <v>107</v>
      </c>
      <c r="E176" s="15" t="s">
        <v>69</v>
      </c>
      <c r="F176" s="51">
        <v>0.63472222222222219</v>
      </c>
      <c r="G176" s="51">
        <v>0.64027777777777772</v>
      </c>
      <c r="H176" s="52">
        <v>5.5555555555555558E-3</v>
      </c>
      <c r="I176" s="15" t="s">
        <v>103</v>
      </c>
      <c r="J176" s="52" t="str">
        <f>VLOOKUP(I176,'Master Codes'!B:C,2,FALSE)</f>
        <v>GRD</v>
      </c>
      <c r="K176" s="13" t="s">
        <v>240</v>
      </c>
      <c r="L176" s="13" t="s">
        <v>47</v>
      </c>
      <c r="M176" s="52">
        <f t="shared" si="2"/>
        <v>5.5555555555555558E-3</v>
      </c>
    </row>
    <row r="177" spans="2:15" x14ac:dyDescent="0.25">
      <c r="B177" s="68">
        <v>45512</v>
      </c>
      <c r="C177" s="14">
        <v>822</v>
      </c>
      <c r="D177" s="16">
        <v>233</v>
      </c>
      <c r="E177" s="16" t="s">
        <v>186</v>
      </c>
      <c r="F177" s="54">
        <v>0.29166666666666669</v>
      </c>
      <c r="G177" s="54">
        <v>0.29236111111111113</v>
      </c>
      <c r="H177" s="55">
        <v>6.9444444444444198E-4</v>
      </c>
      <c r="I177" s="16" t="s">
        <v>180</v>
      </c>
      <c r="J177" s="55" t="str">
        <f>VLOOKUP(I177,'Master Codes'!B:C,2,FALSE)</f>
        <v>SY</v>
      </c>
      <c r="K177" s="14" t="s">
        <v>241</v>
      </c>
      <c r="L177" s="14" t="s">
        <v>102</v>
      </c>
      <c r="M177" s="55">
        <f t="shared" si="2"/>
        <v>6.9444444444444198E-4</v>
      </c>
    </row>
    <row r="178" spans="2:15" x14ac:dyDescent="0.25">
      <c r="B178" s="67">
        <v>45512</v>
      </c>
      <c r="C178" s="13">
        <v>849</v>
      </c>
      <c r="D178" s="15">
        <v>1203</v>
      </c>
      <c r="E178" s="15" t="s">
        <v>242</v>
      </c>
      <c r="F178" s="51">
        <v>0.29652777777777778</v>
      </c>
      <c r="G178" s="51">
        <v>0.29791666666666666</v>
      </c>
      <c r="H178" s="52">
        <v>1.388888888888884E-3</v>
      </c>
      <c r="I178" s="15" t="s">
        <v>180</v>
      </c>
      <c r="J178" s="52" t="str">
        <f>VLOOKUP(I178,'Master Codes'!B:C,2,FALSE)</f>
        <v>SY</v>
      </c>
      <c r="K178" s="13" t="s">
        <v>243</v>
      </c>
      <c r="L178" s="13" t="s">
        <v>102</v>
      </c>
      <c r="M178" s="52">
        <f t="shared" si="2"/>
        <v>1.388888888888884E-3</v>
      </c>
    </row>
    <row r="179" spans="2:15" x14ac:dyDescent="0.25">
      <c r="B179" s="68">
        <v>45512</v>
      </c>
      <c r="C179" s="14">
        <v>846</v>
      </c>
      <c r="D179" s="16">
        <v>1917</v>
      </c>
      <c r="E179" s="16" t="s">
        <v>25</v>
      </c>
      <c r="F179" s="54">
        <v>0.31527777777777777</v>
      </c>
      <c r="G179" s="54">
        <v>0.31736111111111109</v>
      </c>
      <c r="H179" s="55">
        <v>2.0833333333333259E-3</v>
      </c>
      <c r="I179" s="16" t="s">
        <v>180</v>
      </c>
      <c r="J179" s="55" t="str">
        <f>VLOOKUP(I179,'Master Codes'!B:C,2,FALSE)</f>
        <v>SY</v>
      </c>
      <c r="K179" s="14" t="s">
        <v>244</v>
      </c>
      <c r="L179" s="14" t="s">
        <v>102</v>
      </c>
      <c r="M179" s="55">
        <f t="shared" si="2"/>
        <v>2.0833333333333259E-3</v>
      </c>
    </row>
    <row r="180" spans="2:15" x14ac:dyDescent="0.25">
      <c r="B180" s="67">
        <v>45512</v>
      </c>
      <c r="C180" s="13">
        <v>825</v>
      </c>
      <c r="D180" s="15">
        <v>1775</v>
      </c>
      <c r="E180" s="15" t="s">
        <v>89</v>
      </c>
      <c r="F180" s="51">
        <v>0.31944444444444442</v>
      </c>
      <c r="G180" s="51">
        <v>0.32847222222222222</v>
      </c>
      <c r="H180" s="52">
        <v>9.0277777777778012E-3</v>
      </c>
      <c r="I180" s="15" t="s">
        <v>180</v>
      </c>
      <c r="J180" s="52" t="str">
        <f>VLOOKUP(I180,'Master Codes'!B:C,2,FALSE)</f>
        <v>SY</v>
      </c>
      <c r="K180" s="13" t="s">
        <v>244</v>
      </c>
      <c r="L180" s="13" t="s">
        <v>102</v>
      </c>
      <c r="M180" s="52">
        <f t="shared" si="2"/>
        <v>9.0277777777778012E-3</v>
      </c>
    </row>
    <row r="181" spans="2:15" x14ac:dyDescent="0.25">
      <c r="B181" s="68">
        <v>45512</v>
      </c>
      <c r="C181" s="14">
        <v>844</v>
      </c>
      <c r="D181" s="16">
        <v>367</v>
      </c>
      <c r="E181" s="16" t="s">
        <v>93</v>
      </c>
      <c r="F181" s="54">
        <v>0.33333333333333331</v>
      </c>
      <c r="G181" s="54">
        <v>0.46736111111111112</v>
      </c>
      <c r="H181" s="55">
        <v>0.1340277777777778</v>
      </c>
      <c r="I181" s="16">
        <v>46</v>
      </c>
      <c r="J181" s="55" t="str">
        <f>VLOOKUP(I181,'Master Codes'!B:C,2,FALSE)</f>
        <v>MX</v>
      </c>
      <c r="K181" s="14" t="s">
        <v>245</v>
      </c>
      <c r="L181" s="14" t="s">
        <v>102</v>
      </c>
      <c r="M181" s="55">
        <f t="shared" si="2"/>
        <v>0.1340277777777778</v>
      </c>
    </row>
    <row r="182" spans="2:15" x14ac:dyDescent="0.25">
      <c r="B182" s="67">
        <v>45512</v>
      </c>
      <c r="C182" s="13">
        <v>850</v>
      </c>
      <c r="D182" s="15">
        <v>303</v>
      </c>
      <c r="E182" s="15" t="s">
        <v>38</v>
      </c>
      <c r="F182" s="51">
        <v>0.38472222222222224</v>
      </c>
      <c r="G182" s="51">
        <v>0.39583333333333331</v>
      </c>
      <c r="H182" s="52">
        <v>1.1111111111111072E-2</v>
      </c>
      <c r="I182" s="15">
        <v>41</v>
      </c>
      <c r="J182" s="52" t="str">
        <f>VLOOKUP(I182,'Master Codes'!B:C,2,FALSE)</f>
        <v>MX</v>
      </c>
      <c r="K182" s="13" t="s">
        <v>246</v>
      </c>
      <c r="L182" s="13" t="s">
        <v>102</v>
      </c>
      <c r="M182" s="52">
        <f t="shared" si="2"/>
        <v>1.1111111111111072E-2</v>
      </c>
    </row>
    <row r="183" spans="2:15" x14ac:dyDescent="0.25">
      <c r="B183" s="68">
        <v>45512</v>
      </c>
      <c r="C183" s="14">
        <v>834</v>
      </c>
      <c r="D183" s="16">
        <v>1054</v>
      </c>
      <c r="E183" s="16" t="s">
        <v>41</v>
      </c>
      <c r="F183" s="54">
        <v>0.40277777777777779</v>
      </c>
      <c r="G183" s="54">
        <v>0.45555555555555555</v>
      </c>
      <c r="H183" s="55">
        <v>5.2777777777777757E-2</v>
      </c>
      <c r="I183" s="16">
        <v>46</v>
      </c>
      <c r="J183" s="55" t="str">
        <f>VLOOKUP(I183,'Master Codes'!B:C,2,FALSE)</f>
        <v>MX</v>
      </c>
      <c r="K183" s="14" t="s">
        <v>247</v>
      </c>
      <c r="L183" s="14" t="s">
        <v>102</v>
      </c>
      <c r="M183" s="55">
        <f t="shared" si="2"/>
        <v>5.2777777777777757E-2</v>
      </c>
    </row>
    <row r="184" spans="2:15" x14ac:dyDescent="0.25">
      <c r="B184" s="67">
        <v>45512</v>
      </c>
      <c r="C184" s="13">
        <v>846</v>
      </c>
      <c r="D184" s="15">
        <v>215</v>
      </c>
      <c r="E184" s="15" t="s">
        <v>248</v>
      </c>
      <c r="F184" s="51">
        <v>0.58819444444444446</v>
      </c>
      <c r="G184" s="51">
        <v>0.58888888888888891</v>
      </c>
      <c r="H184" s="52">
        <v>6.9444444444444447E-4</v>
      </c>
      <c r="I184" s="15">
        <v>68</v>
      </c>
      <c r="J184" s="52" t="str">
        <f>VLOOKUP(I184,'Master Codes'!B:C,2,FALSE)</f>
        <v>INFT</v>
      </c>
      <c r="K184" s="13" t="s">
        <v>249</v>
      </c>
      <c r="L184" s="13" t="s">
        <v>47</v>
      </c>
      <c r="M184" s="52">
        <f t="shared" si="2"/>
        <v>6.9444444444444447E-4</v>
      </c>
    </row>
    <row r="185" spans="2:15" x14ac:dyDescent="0.25">
      <c r="B185" s="68">
        <v>45512</v>
      </c>
      <c r="C185" s="14">
        <v>827</v>
      </c>
      <c r="D185" s="16">
        <v>407</v>
      </c>
      <c r="E185" s="16" t="s">
        <v>45</v>
      </c>
      <c r="F185" s="54">
        <v>0.61597222222222225</v>
      </c>
      <c r="G185" s="54">
        <v>0.61875000000000002</v>
      </c>
      <c r="H185" s="55">
        <v>2.7777777777777779E-3</v>
      </c>
      <c r="I185" s="16" t="s">
        <v>103</v>
      </c>
      <c r="J185" s="55" t="str">
        <f>VLOOKUP(I185,'Master Codes'!B:C,2,FALSE)</f>
        <v>GRD</v>
      </c>
      <c r="K185" s="14" t="s">
        <v>250</v>
      </c>
      <c r="L185" s="14" t="s">
        <v>47</v>
      </c>
      <c r="M185" s="55">
        <f t="shared" si="2"/>
        <v>2.7777777777777779E-3</v>
      </c>
      <c r="O185" s="12"/>
    </row>
    <row r="186" spans="2:15" x14ac:dyDescent="0.25">
      <c r="B186" s="67">
        <v>45512</v>
      </c>
      <c r="C186" s="13">
        <v>832</v>
      </c>
      <c r="D186" s="15">
        <v>277</v>
      </c>
      <c r="E186" s="15" t="s">
        <v>251</v>
      </c>
      <c r="F186" s="51">
        <v>0.59722222222222221</v>
      </c>
      <c r="G186" s="51">
        <v>0.60486111111111107</v>
      </c>
      <c r="H186" s="52">
        <v>4.8611111111111112E-3</v>
      </c>
      <c r="I186" s="15">
        <v>93</v>
      </c>
      <c r="J186" s="52" t="str">
        <f>VLOOKUP(I186,'Master Codes'!B:C,2,FALSE)</f>
        <v>LATE</v>
      </c>
      <c r="K186" s="13" t="s">
        <v>252</v>
      </c>
      <c r="L186" s="13" t="s">
        <v>47</v>
      </c>
      <c r="M186" s="52">
        <f t="shared" si="2"/>
        <v>2.4305555555555556E-3</v>
      </c>
      <c r="O186" s="12"/>
    </row>
    <row r="187" spans="2:15" x14ac:dyDescent="0.25">
      <c r="B187" s="68">
        <v>45512</v>
      </c>
      <c r="C187" s="14">
        <v>832</v>
      </c>
      <c r="D187" s="16">
        <v>277</v>
      </c>
      <c r="E187" s="16" t="s">
        <v>251</v>
      </c>
      <c r="F187" s="54">
        <v>0.59722222222222221</v>
      </c>
      <c r="G187" s="54">
        <v>0.60486111111111107</v>
      </c>
      <c r="H187" s="55">
        <v>2.7777777777777779E-3</v>
      </c>
      <c r="I187" s="16" t="s">
        <v>103</v>
      </c>
      <c r="J187" s="55" t="str">
        <f>VLOOKUP(I187,'Master Codes'!B:C,2,FALSE)</f>
        <v>GRD</v>
      </c>
      <c r="K187" s="14" t="s">
        <v>252</v>
      </c>
      <c r="L187" s="14" t="s">
        <v>47</v>
      </c>
      <c r="M187" s="55">
        <f t="shared" si="2"/>
        <v>1.3888888888888889E-3</v>
      </c>
      <c r="O187" s="12"/>
    </row>
    <row r="188" spans="2:15" x14ac:dyDescent="0.25">
      <c r="B188" s="67">
        <v>45512</v>
      </c>
      <c r="C188" s="13">
        <v>848</v>
      </c>
      <c r="D188" s="15">
        <v>1813</v>
      </c>
      <c r="E188" s="15" t="s">
        <v>253</v>
      </c>
      <c r="F188" s="51">
        <v>0.59305555555555556</v>
      </c>
      <c r="G188" s="51">
        <v>0.61111111111111116</v>
      </c>
      <c r="H188" s="52">
        <v>1.8055555555555554E-2</v>
      </c>
      <c r="I188" s="15">
        <v>93</v>
      </c>
      <c r="J188" s="52" t="str">
        <f>VLOOKUP(I188,'Master Codes'!B:C,2,FALSE)</f>
        <v>LATE</v>
      </c>
      <c r="K188" s="13" t="s">
        <v>202</v>
      </c>
      <c r="L188" s="13" t="s">
        <v>47</v>
      </c>
      <c r="M188" s="52">
        <f t="shared" si="2"/>
        <v>1.8055555555555554E-2</v>
      </c>
    </row>
    <row r="189" spans="2:15" x14ac:dyDescent="0.25">
      <c r="B189" s="68">
        <v>45512</v>
      </c>
      <c r="C189" s="14">
        <v>820</v>
      </c>
      <c r="D189" s="16">
        <v>1273</v>
      </c>
      <c r="E189" s="16" t="s">
        <v>61</v>
      </c>
      <c r="F189" s="54">
        <v>0.62986111111111109</v>
      </c>
      <c r="G189" s="54">
        <v>0.63263888888888886</v>
      </c>
      <c r="H189" s="55">
        <v>2.7777777777777779E-3</v>
      </c>
      <c r="I189" s="16">
        <v>65</v>
      </c>
      <c r="J189" s="55" t="str">
        <f>VLOOKUP(I189,'Master Codes'!B:C,2,FALSE)</f>
        <v>FLT</v>
      </c>
      <c r="K189" s="14" t="s">
        <v>254</v>
      </c>
      <c r="L189" s="14" t="s">
        <v>47</v>
      </c>
      <c r="M189" s="55">
        <f t="shared" si="2"/>
        <v>2.7777777777777779E-3</v>
      </c>
      <c r="O189" s="12"/>
    </row>
    <row r="190" spans="2:15" x14ac:dyDescent="0.25">
      <c r="B190" s="67">
        <v>45512</v>
      </c>
      <c r="C190" s="13">
        <v>822</v>
      </c>
      <c r="D190" s="15">
        <v>681</v>
      </c>
      <c r="E190" s="15" t="s">
        <v>159</v>
      </c>
      <c r="F190" s="51">
        <v>0.61111111111111116</v>
      </c>
      <c r="G190" s="51">
        <v>0.62916666666666665</v>
      </c>
      <c r="H190" s="52">
        <v>3.472222222222222E-3</v>
      </c>
      <c r="I190" s="15">
        <v>93</v>
      </c>
      <c r="J190" s="52" t="str">
        <f>VLOOKUP(I190,'Master Codes'!B:C,2,FALSE)</f>
        <v>LATE</v>
      </c>
      <c r="K190" s="13" t="s">
        <v>255</v>
      </c>
      <c r="L190" s="13" t="s">
        <v>47</v>
      </c>
      <c r="M190" s="52">
        <f t="shared" si="2"/>
        <v>1.736111111111111E-3</v>
      </c>
    </row>
    <row r="191" spans="2:15" x14ac:dyDescent="0.25">
      <c r="B191" s="68">
        <v>45512</v>
      </c>
      <c r="C191" s="14">
        <v>822</v>
      </c>
      <c r="D191" s="16">
        <v>681</v>
      </c>
      <c r="E191" s="16" t="s">
        <v>159</v>
      </c>
      <c r="F191" s="54">
        <v>0.61111111111111116</v>
      </c>
      <c r="G191" s="54">
        <v>0.62916666666666665</v>
      </c>
      <c r="H191" s="55">
        <v>1.4583333333333334E-2</v>
      </c>
      <c r="I191" s="16" t="s">
        <v>71</v>
      </c>
      <c r="J191" s="55" t="str">
        <f>VLOOKUP(I191,'Master Codes'!B:C,2,FALSE)</f>
        <v>SY</v>
      </c>
      <c r="K191" s="14" t="s">
        <v>255</v>
      </c>
      <c r="L191" s="14" t="s">
        <v>47</v>
      </c>
      <c r="M191" s="55">
        <f t="shared" si="2"/>
        <v>7.2916666666666668E-3</v>
      </c>
    </row>
    <row r="192" spans="2:15" x14ac:dyDescent="0.25">
      <c r="B192" s="67">
        <v>45512</v>
      </c>
      <c r="C192" s="13">
        <v>829</v>
      </c>
      <c r="D192" s="15">
        <v>1577</v>
      </c>
      <c r="E192" s="15" t="s">
        <v>256</v>
      </c>
      <c r="F192" s="51">
        <v>0.63888888888888884</v>
      </c>
      <c r="G192" s="51">
        <v>0.65</v>
      </c>
      <c r="H192" s="52">
        <v>6.9444444444444441E-3</v>
      </c>
      <c r="I192" s="15">
        <v>93</v>
      </c>
      <c r="J192" s="52" t="str">
        <f>VLOOKUP(I192,'Master Codes'!B:C,2,FALSE)</f>
        <v>LATE</v>
      </c>
      <c r="K192" s="13" t="s">
        <v>257</v>
      </c>
      <c r="L192" s="13" t="s">
        <v>47</v>
      </c>
      <c r="M192" s="52">
        <f t="shared" si="2"/>
        <v>3.472222222222222E-3</v>
      </c>
    </row>
    <row r="193" spans="2:15" x14ac:dyDescent="0.25">
      <c r="B193" s="68">
        <v>45512</v>
      </c>
      <c r="C193" s="14">
        <v>829</v>
      </c>
      <c r="D193" s="16">
        <v>1577</v>
      </c>
      <c r="E193" s="16" t="s">
        <v>256</v>
      </c>
      <c r="F193" s="54">
        <v>0.63888888888888884</v>
      </c>
      <c r="G193" s="54">
        <v>0.65</v>
      </c>
      <c r="H193" s="55">
        <v>4.1666666666666666E-3</v>
      </c>
      <c r="I193" s="16" t="s">
        <v>56</v>
      </c>
      <c r="J193" s="55" t="str">
        <f>VLOOKUP(I193,'Master Codes'!B:C,2,FALSE)</f>
        <v>STA</v>
      </c>
      <c r="K193" s="14" t="s">
        <v>257</v>
      </c>
      <c r="L193" s="14" t="s">
        <v>47</v>
      </c>
      <c r="M193" s="55">
        <f t="shared" si="2"/>
        <v>2.0833333333333333E-3</v>
      </c>
    </row>
    <row r="194" spans="2:15" x14ac:dyDescent="0.25">
      <c r="B194" s="67">
        <v>45512</v>
      </c>
      <c r="C194" s="13">
        <v>815</v>
      </c>
      <c r="D194" s="15">
        <v>1803</v>
      </c>
      <c r="E194" s="15" t="s">
        <v>173</v>
      </c>
      <c r="F194" s="51">
        <v>0.57847222222222228</v>
      </c>
      <c r="G194" s="51">
        <v>0.67638888888888893</v>
      </c>
      <c r="H194" s="52">
        <v>6.5277777777777782E-2</v>
      </c>
      <c r="I194" s="15">
        <v>93</v>
      </c>
      <c r="J194" s="52" t="str">
        <f>VLOOKUP(I194,'Master Codes'!B:C,2,FALSE)</f>
        <v>LATE</v>
      </c>
      <c r="K194" s="13" t="s">
        <v>258</v>
      </c>
      <c r="L194" s="13" t="s">
        <v>47</v>
      </c>
      <c r="M194" s="52">
        <f t="shared" ref="M194:M257" si="3" xml:space="preserve"> H194 / COUNTIFS($B:$B, B194, $D:$D, D194)</f>
        <v>3.2638888888888891E-2</v>
      </c>
    </row>
    <row r="195" spans="2:15" x14ac:dyDescent="0.25">
      <c r="B195" s="68">
        <v>45512</v>
      </c>
      <c r="C195" s="14">
        <v>815</v>
      </c>
      <c r="D195" s="16">
        <v>1803</v>
      </c>
      <c r="E195" s="16" t="s">
        <v>173</v>
      </c>
      <c r="F195" s="54">
        <v>0.57847222222222228</v>
      </c>
      <c r="G195" s="54">
        <v>0.67638888888888893</v>
      </c>
      <c r="H195" s="55">
        <v>3.1944444444444442E-2</v>
      </c>
      <c r="I195" s="16">
        <v>41</v>
      </c>
      <c r="J195" s="55" t="str">
        <f>VLOOKUP(I195,'Master Codes'!B:C,2,FALSE)</f>
        <v>MX</v>
      </c>
      <c r="K195" s="14" t="s">
        <v>258</v>
      </c>
      <c r="L195" s="14" t="s">
        <v>47</v>
      </c>
      <c r="M195" s="55">
        <f t="shared" si="3"/>
        <v>1.5972222222222221E-2</v>
      </c>
    </row>
    <row r="196" spans="2:15" x14ac:dyDescent="0.25">
      <c r="B196" s="67">
        <v>45512</v>
      </c>
      <c r="C196" s="13">
        <v>842</v>
      </c>
      <c r="D196" s="15">
        <v>1037</v>
      </c>
      <c r="E196" s="15" t="s">
        <v>170</v>
      </c>
      <c r="F196" s="51">
        <v>0.65277777777777779</v>
      </c>
      <c r="G196" s="51">
        <v>0.67500000000000004</v>
      </c>
      <c r="H196" s="52">
        <v>1.5277777777777777E-2</v>
      </c>
      <c r="I196" s="15">
        <v>93</v>
      </c>
      <c r="J196" s="52" t="str">
        <f>VLOOKUP(I196,'Master Codes'!B:C,2,FALSE)</f>
        <v>LATE</v>
      </c>
      <c r="K196" s="13" t="s">
        <v>259</v>
      </c>
      <c r="L196" s="13" t="s">
        <v>47</v>
      </c>
      <c r="M196" s="52">
        <f t="shared" si="3"/>
        <v>7.6388888888888886E-3</v>
      </c>
    </row>
    <row r="197" spans="2:15" x14ac:dyDescent="0.25">
      <c r="B197" s="68">
        <v>45512</v>
      </c>
      <c r="C197" s="14">
        <v>842</v>
      </c>
      <c r="D197" s="16">
        <v>1037</v>
      </c>
      <c r="E197" s="16" t="s">
        <v>170</v>
      </c>
      <c r="F197" s="54">
        <v>0.65277777777777779</v>
      </c>
      <c r="G197" s="54">
        <v>0.67500000000000004</v>
      </c>
      <c r="H197" s="55">
        <v>6.9444444444444441E-3</v>
      </c>
      <c r="I197" s="16" t="s">
        <v>164</v>
      </c>
      <c r="J197" s="55" t="str">
        <f>VLOOKUP(I197,'Master Codes'!B:C,2,FALSE)</f>
        <v>GRM</v>
      </c>
      <c r="K197" s="14" t="s">
        <v>259</v>
      </c>
      <c r="L197" s="14" t="s">
        <v>47</v>
      </c>
      <c r="M197" s="55">
        <f t="shared" si="3"/>
        <v>3.472222222222222E-3</v>
      </c>
    </row>
    <row r="198" spans="2:15" x14ac:dyDescent="0.25">
      <c r="B198" s="67">
        <v>45512</v>
      </c>
      <c r="C198" s="13">
        <v>825</v>
      </c>
      <c r="D198" s="15">
        <v>285</v>
      </c>
      <c r="E198" s="15" t="s">
        <v>50</v>
      </c>
      <c r="F198" s="51">
        <v>0.64375000000000004</v>
      </c>
      <c r="G198" s="51">
        <v>0.66388888888888886</v>
      </c>
      <c r="H198" s="52">
        <v>1.6666666666666666E-2</v>
      </c>
      <c r="I198" s="15">
        <v>93</v>
      </c>
      <c r="J198" s="52" t="str">
        <f>VLOOKUP(I198,'Master Codes'!B:C,2,FALSE)</f>
        <v>LATE</v>
      </c>
      <c r="K198" s="13" t="s">
        <v>260</v>
      </c>
      <c r="L198" s="13" t="s">
        <v>47</v>
      </c>
      <c r="M198" s="52">
        <f t="shared" si="3"/>
        <v>8.3333333333333332E-3</v>
      </c>
    </row>
    <row r="199" spans="2:15" x14ac:dyDescent="0.25">
      <c r="B199" s="68">
        <v>45512</v>
      </c>
      <c r="C199" s="14">
        <v>825</v>
      </c>
      <c r="D199" s="16">
        <v>285</v>
      </c>
      <c r="E199" s="16" t="s">
        <v>50</v>
      </c>
      <c r="F199" s="54">
        <v>0.64375000000000004</v>
      </c>
      <c r="G199" s="54">
        <v>0.66388888888888886</v>
      </c>
      <c r="H199" s="55">
        <v>3.472222222222222E-3</v>
      </c>
      <c r="I199" s="16">
        <v>68</v>
      </c>
      <c r="J199" s="55" t="str">
        <f>VLOOKUP(I199,'Master Codes'!B:C,2,FALSE)</f>
        <v>INFT</v>
      </c>
      <c r="K199" s="14" t="s">
        <v>260</v>
      </c>
      <c r="L199" s="14" t="s">
        <v>47</v>
      </c>
      <c r="M199" s="55">
        <f t="shared" si="3"/>
        <v>1.736111111111111E-3</v>
      </c>
    </row>
    <row r="200" spans="2:15" x14ac:dyDescent="0.25">
      <c r="B200" s="67">
        <v>45512</v>
      </c>
      <c r="C200" s="13">
        <v>849</v>
      </c>
      <c r="D200" s="15">
        <v>219</v>
      </c>
      <c r="E200" s="15" t="s">
        <v>76</v>
      </c>
      <c r="F200" s="51">
        <v>0.63472222222222219</v>
      </c>
      <c r="G200" s="51">
        <v>0.64722222222222225</v>
      </c>
      <c r="H200" s="52">
        <v>1.2500000000000001E-2</v>
      </c>
      <c r="I200" s="15">
        <v>65</v>
      </c>
      <c r="J200" s="52" t="str">
        <f>VLOOKUP(I200,'Master Codes'!B:C,2,FALSE)</f>
        <v>FLT</v>
      </c>
      <c r="K200" s="13" t="s">
        <v>261</v>
      </c>
      <c r="L200" s="13" t="s">
        <v>47</v>
      </c>
      <c r="M200" s="52">
        <f t="shared" si="3"/>
        <v>1.2500000000000001E-2</v>
      </c>
    </row>
    <row r="201" spans="2:15" x14ac:dyDescent="0.25">
      <c r="B201" s="68">
        <v>45512</v>
      </c>
      <c r="C201" s="14">
        <v>850</v>
      </c>
      <c r="D201" s="16">
        <v>107</v>
      </c>
      <c r="E201" s="16" t="s">
        <v>69</v>
      </c>
      <c r="F201" s="54">
        <v>0.66666666666666663</v>
      </c>
      <c r="G201" s="54">
        <v>0.67361111111111116</v>
      </c>
      <c r="H201" s="55">
        <v>6.9444444444444441E-3</v>
      </c>
      <c r="I201" s="16">
        <v>41</v>
      </c>
      <c r="J201" s="55" t="str">
        <f>VLOOKUP(I201,'Master Codes'!B:C,2,FALSE)</f>
        <v>MX</v>
      </c>
      <c r="K201" s="14" t="s">
        <v>262</v>
      </c>
      <c r="L201" s="14" t="s">
        <v>47</v>
      </c>
      <c r="M201" s="55">
        <f t="shared" si="3"/>
        <v>6.9444444444444441E-3</v>
      </c>
    </row>
    <row r="202" spans="2:15" x14ac:dyDescent="0.25">
      <c r="B202" s="67">
        <v>45512</v>
      </c>
      <c r="C202" s="13">
        <v>837</v>
      </c>
      <c r="D202" s="15">
        <v>295</v>
      </c>
      <c r="E202" s="15" t="s">
        <v>113</v>
      </c>
      <c r="F202" s="51">
        <v>0.65763888888888888</v>
      </c>
      <c r="G202" s="51">
        <v>0.67708333333333337</v>
      </c>
      <c r="H202" s="52">
        <v>1.3888888888888889E-3</v>
      </c>
      <c r="I202" s="15">
        <v>93</v>
      </c>
      <c r="J202" s="52" t="str">
        <f>VLOOKUP(I202,'Master Codes'!B:C,2,FALSE)</f>
        <v>LATE</v>
      </c>
      <c r="K202" s="13" t="s">
        <v>263</v>
      </c>
      <c r="L202" s="13" t="s">
        <v>47</v>
      </c>
      <c r="M202" s="52">
        <f t="shared" si="3"/>
        <v>6.9444444444444447E-4</v>
      </c>
      <c r="O202" s="12"/>
    </row>
    <row r="203" spans="2:15" x14ac:dyDescent="0.25">
      <c r="B203" s="68">
        <v>45512</v>
      </c>
      <c r="C203" s="14">
        <v>837</v>
      </c>
      <c r="D203" s="16">
        <v>295</v>
      </c>
      <c r="E203" s="16" t="s">
        <v>113</v>
      </c>
      <c r="F203" s="54">
        <v>0.65763888888888888</v>
      </c>
      <c r="G203" s="54">
        <v>0.67708333333333337</v>
      </c>
      <c r="H203" s="55">
        <v>1.8055555555555554E-2</v>
      </c>
      <c r="I203" s="16" t="s">
        <v>71</v>
      </c>
      <c r="J203" s="55" t="str">
        <f>VLOOKUP(I203,'Master Codes'!B:C,2,FALSE)</f>
        <v>SY</v>
      </c>
      <c r="K203" s="14" t="s">
        <v>263</v>
      </c>
      <c r="L203" s="14" t="s">
        <v>47</v>
      </c>
      <c r="M203" s="55">
        <f t="shared" si="3"/>
        <v>9.0277777777777769E-3</v>
      </c>
      <c r="O203" s="12"/>
    </row>
    <row r="204" spans="2:15" x14ac:dyDescent="0.25">
      <c r="B204" s="67">
        <v>45512</v>
      </c>
      <c r="C204" s="13">
        <v>816</v>
      </c>
      <c r="D204" s="15">
        <v>1701</v>
      </c>
      <c r="E204" s="15" t="s">
        <v>59</v>
      </c>
      <c r="F204" s="51">
        <v>0.68541666666666667</v>
      </c>
      <c r="G204" s="51">
        <v>0.71805555555555556</v>
      </c>
      <c r="H204" s="52">
        <v>2.4305555555555556E-2</v>
      </c>
      <c r="I204" s="15">
        <v>93</v>
      </c>
      <c r="J204" s="52" t="str">
        <f>VLOOKUP(I204,'Master Codes'!B:C,2,FALSE)</f>
        <v>LATE</v>
      </c>
      <c r="K204" s="13" t="s">
        <v>264</v>
      </c>
      <c r="L204" s="13" t="s">
        <v>47</v>
      </c>
      <c r="M204" s="52">
        <f t="shared" si="3"/>
        <v>1.2152777777777778E-2</v>
      </c>
    </row>
    <row r="205" spans="2:15" x14ac:dyDescent="0.25">
      <c r="B205" s="68">
        <v>45512</v>
      </c>
      <c r="C205" s="14">
        <v>816</v>
      </c>
      <c r="D205" s="16">
        <v>1701</v>
      </c>
      <c r="E205" s="16" t="s">
        <v>59</v>
      </c>
      <c r="F205" s="54">
        <v>0.68541666666666667</v>
      </c>
      <c r="G205" s="54">
        <v>0.71805555555555556</v>
      </c>
      <c r="H205" s="55">
        <v>8.3333333333333332E-3</v>
      </c>
      <c r="I205" s="16">
        <v>18</v>
      </c>
      <c r="J205" s="55" t="str">
        <f>VLOOKUP(I205,'Master Codes'!B:C,2,FALSE)</f>
        <v>GRD</v>
      </c>
      <c r="K205" s="14" t="s">
        <v>264</v>
      </c>
      <c r="L205" s="14" t="s">
        <v>47</v>
      </c>
      <c r="M205" s="55">
        <f t="shared" si="3"/>
        <v>4.1666666666666666E-3</v>
      </c>
    </row>
    <row r="206" spans="2:15" x14ac:dyDescent="0.25">
      <c r="B206" s="67">
        <v>45512</v>
      </c>
      <c r="C206" s="13">
        <v>824</v>
      </c>
      <c r="D206" s="15">
        <v>395</v>
      </c>
      <c r="E206" s="15" t="s">
        <v>52</v>
      </c>
      <c r="F206" s="51">
        <v>0.625</v>
      </c>
      <c r="G206" s="51">
        <v>0.66666666666666663</v>
      </c>
      <c r="H206" s="52">
        <v>3.125E-2</v>
      </c>
      <c r="I206" s="15">
        <v>93</v>
      </c>
      <c r="J206" s="52" t="str">
        <f>VLOOKUP(I206,'Master Codes'!B:C,2,FALSE)</f>
        <v>LATE</v>
      </c>
      <c r="K206" s="13" t="s">
        <v>265</v>
      </c>
      <c r="L206" s="13" t="s">
        <v>47</v>
      </c>
      <c r="M206" s="52">
        <f t="shared" si="3"/>
        <v>1.5625E-2</v>
      </c>
    </row>
    <row r="207" spans="2:15" x14ac:dyDescent="0.25">
      <c r="B207" s="68">
        <v>45512</v>
      </c>
      <c r="C207" s="14">
        <v>824</v>
      </c>
      <c r="D207" s="16">
        <v>395</v>
      </c>
      <c r="E207" s="16" t="s">
        <v>52</v>
      </c>
      <c r="F207" s="54">
        <v>0.625</v>
      </c>
      <c r="G207" s="54">
        <v>0.66666666666666663</v>
      </c>
      <c r="H207" s="55">
        <v>1.0416666666666666E-2</v>
      </c>
      <c r="I207" s="16">
        <v>46</v>
      </c>
      <c r="J207" s="55" t="str">
        <f>VLOOKUP(I207,'Master Codes'!B:C,2,FALSE)</f>
        <v>MX</v>
      </c>
      <c r="K207" s="14" t="s">
        <v>265</v>
      </c>
      <c r="L207" s="14" t="s">
        <v>47</v>
      </c>
      <c r="M207" s="55">
        <f t="shared" si="3"/>
        <v>5.208333333333333E-3</v>
      </c>
    </row>
    <row r="208" spans="2:15" x14ac:dyDescent="0.25">
      <c r="B208" s="67">
        <v>45512</v>
      </c>
      <c r="C208" s="13">
        <v>834</v>
      </c>
      <c r="D208" s="15">
        <v>1913</v>
      </c>
      <c r="E208" s="15" t="s">
        <v>72</v>
      </c>
      <c r="F208" s="51">
        <v>0.66249999999999998</v>
      </c>
      <c r="G208" s="51">
        <v>0.73263888888888884</v>
      </c>
      <c r="H208" s="52">
        <v>6.6666666666666666E-2</v>
      </c>
      <c r="I208" s="15">
        <v>93</v>
      </c>
      <c r="J208" s="52" t="str">
        <f>VLOOKUP(I208,'Master Codes'!B:C,2,FALSE)</f>
        <v>LATE</v>
      </c>
      <c r="K208" s="13" t="s">
        <v>266</v>
      </c>
      <c r="L208" s="13" t="s">
        <v>47</v>
      </c>
      <c r="M208" s="52">
        <f t="shared" si="3"/>
        <v>3.3333333333333333E-2</v>
      </c>
    </row>
    <row r="209" spans="2:13" x14ac:dyDescent="0.25">
      <c r="B209" s="68">
        <v>45512</v>
      </c>
      <c r="C209" s="14">
        <v>834</v>
      </c>
      <c r="D209" s="16">
        <v>1913</v>
      </c>
      <c r="E209" s="16" t="s">
        <v>72</v>
      </c>
      <c r="F209" s="54">
        <v>0.66249999999999998</v>
      </c>
      <c r="G209" s="54">
        <v>0.73263888888888884</v>
      </c>
      <c r="H209" s="55">
        <v>1.0416666666666666E-2</v>
      </c>
      <c r="I209" s="16" t="s">
        <v>164</v>
      </c>
      <c r="J209" s="55" t="str">
        <f>VLOOKUP(I209,'Master Codes'!B:C,2,FALSE)</f>
        <v>GRM</v>
      </c>
      <c r="K209" s="14" t="s">
        <v>266</v>
      </c>
      <c r="L209" s="14" t="s">
        <v>47</v>
      </c>
      <c r="M209" s="55">
        <f t="shared" si="3"/>
        <v>5.208333333333333E-3</v>
      </c>
    </row>
    <row r="210" spans="2:13" x14ac:dyDescent="0.25">
      <c r="B210" s="67">
        <v>45512</v>
      </c>
      <c r="C210" s="13">
        <v>844</v>
      </c>
      <c r="D210" s="15">
        <v>659</v>
      </c>
      <c r="E210" s="15" t="s">
        <v>65</v>
      </c>
      <c r="F210" s="51">
        <v>0.67638888888888893</v>
      </c>
      <c r="G210" s="51">
        <v>0.81666666666666665</v>
      </c>
      <c r="H210" s="52">
        <v>0.14027777777777778</v>
      </c>
      <c r="I210" s="15">
        <v>46</v>
      </c>
      <c r="J210" s="52" t="str">
        <f>VLOOKUP(I210,'Master Codes'!B:C,2,FALSE)</f>
        <v>MX</v>
      </c>
      <c r="K210" s="13" t="s">
        <v>267</v>
      </c>
      <c r="L210" s="13" t="s">
        <v>47</v>
      </c>
      <c r="M210" s="52">
        <f t="shared" si="3"/>
        <v>0.14027777777777778</v>
      </c>
    </row>
    <row r="211" spans="2:13" x14ac:dyDescent="0.25">
      <c r="B211" s="68">
        <v>45512</v>
      </c>
      <c r="C211" s="14">
        <v>804</v>
      </c>
      <c r="D211" s="16">
        <v>261</v>
      </c>
      <c r="E211" s="16" t="s">
        <v>120</v>
      </c>
      <c r="F211" s="54">
        <v>0.72916666666666663</v>
      </c>
      <c r="G211" s="54">
        <v>0.77361111111111114</v>
      </c>
      <c r="H211" s="55">
        <v>4.4444444444444446E-2</v>
      </c>
      <c r="I211" s="16">
        <v>62</v>
      </c>
      <c r="J211" s="55" t="str">
        <f>VLOOKUP(I211,'Master Codes'!B:C,2,FALSE)</f>
        <v>DSP</v>
      </c>
      <c r="K211" s="14" t="s">
        <v>268</v>
      </c>
      <c r="L211" s="14" t="s">
        <v>47</v>
      </c>
      <c r="M211" s="55">
        <f t="shared" si="3"/>
        <v>4.4444444444444446E-2</v>
      </c>
    </row>
    <row r="212" spans="2:13" x14ac:dyDescent="0.25">
      <c r="B212" s="67">
        <v>45512</v>
      </c>
      <c r="C212" s="13">
        <v>849</v>
      </c>
      <c r="D212" s="15">
        <v>1815</v>
      </c>
      <c r="E212" s="15" t="s">
        <v>63</v>
      </c>
      <c r="F212" s="51">
        <v>0.67152777777777772</v>
      </c>
      <c r="G212" s="51">
        <v>0.8881944444444444</v>
      </c>
      <c r="H212" s="52">
        <v>0.21666666666666667</v>
      </c>
      <c r="I212" s="15">
        <v>46</v>
      </c>
      <c r="J212" s="52" t="str">
        <f>VLOOKUP(I212,'Master Codes'!B:C,2,FALSE)</f>
        <v>MX</v>
      </c>
      <c r="K212" s="13" t="s">
        <v>269</v>
      </c>
      <c r="L212" s="13" t="s">
        <v>47</v>
      </c>
      <c r="M212" s="52">
        <f t="shared" si="3"/>
        <v>0.21666666666666667</v>
      </c>
    </row>
    <row r="213" spans="2:13" x14ac:dyDescent="0.25">
      <c r="B213" s="68">
        <v>45513</v>
      </c>
      <c r="C213" s="14">
        <v>801</v>
      </c>
      <c r="D213" s="16">
        <v>233</v>
      </c>
      <c r="E213" s="16" t="s">
        <v>186</v>
      </c>
      <c r="F213" s="54">
        <v>0.29166666666666669</v>
      </c>
      <c r="G213" s="54">
        <v>0.29652777777777778</v>
      </c>
      <c r="H213" s="55">
        <v>4.8611111111110938E-3</v>
      </c>
      <c r="I213" s="16">
        <v>20</v>
      </c>
      <c r="J213" s="55" t="str">
        <f>VLOOKUP(I213,'Master Codes'!B:C,2,FALSE)</f>
        <v>SY</v>
      </c>
      <c r="K213" s="14" t="s">
        <v>270</v>
      </c>
      <c r="L213" s="14" t="s">
        <v>18</v>
      </c>
      <c r="M213" s="55">
        <f t="shared" si="3"/>
        <v>4.8611111111110938E-3</v>
      </c>
    </row>
    <row r="214" spans="2:13" x14ac:dyDescent="0.25">
      <c r="B214" s="67">
        <v>45513</v>
      </c>
      <c r="C214" s="13">
        <v>824</v>
      </c>
      <c r="D214" s="15">
        <v>193</v>
      </c>
      <c r="E214" s="15" t="s">
        <v>21</v>
      </c>
      <c r="F214" s="51">
        <v>0.30138888888888887</v>
      </c>
      <c r="G214" s="51">
        <v>0.3034722222222222</v>
      </c>
      <c r="H214" s="52">
        <v>2.0833333333333259E-3</v>
      </c>
      <c r="I214" s="15">
        <v>20</v>
      </c>
      <c r="J214" s="52" t="str">
        <f>VLOOKUP(I214,'Master Codes'!B:C,2,FALSE)</f>
        <v>SY</v>
      </c>
      <c r="K214" s="13" t="s">
        <v>271</v>
      </c>
      <c r="L214" s="13" t="s">
        <v>18</v>
      </c>
      <c r="M214" s="52">
        <f t="shared" si="3"/>
        <v>2.0833333333333259E-3</v>
      </c>
    </row>
    <row r="215" spans="2:13" x14ac:dyDescent="0.25">
      <c r="B215" s="68">
        <v>45513</v>
      </c>
      <c r="C215" s="14">
        <v>847</v>
      </c>
      <c r="D215" s="16">
        <v>1767</v>
      </c>
      <c r="E215" s="16" t="s">
        <v>40</v>
      </c>
      <c r="F215" s="54">
        <v>0.30555555555555558</v>
      </c>
      <c r="G215" s="54">
        <v>0.31111111111111112</v>
      </c>
      <c r="H215" s="55">
        <v>5.5555555555555358E-3</v>
      </c>
      <c r="I215" s="57">
        <v>93</v>
      </c>
      <c r="J215" s="55" t="str">
        <f>VLOOKUP(I215,'Master Codes'!B:C,2,FALSE)</f>
        <v>LATE</v>
      </c>
      <c r="K215" s="14" t="s">
        <v>202</v>
      </c>
      <c r="L215" s="14" t="s">
        <v>18</v>
      </c>
      <c r="M215" s="55">
        <f t="shared" si="3"/>
        <v>5.5555555555555358E-3</v>
      </c>
    </row>
    <row r="216" spans="2:13" x14ac:dyDescent="0.25">
      <c r="B216" s="67">
        <v>45513</v>
      </c>
      <c r="C216" s="13">
        <v>838</v>
      </c>
      <c r="D216" s="15">
        <v>1057</v>
      </c>
      <c r="E216" s="15" t="s">
        <v>99</v>
      </c>
      <c r="F216" s="51">
        <v>0.41666666666666669</v>
      </c>
      <c r="G216" s="51">
        <v>0.42222222222222222</v>
      </c>
      <c r="H216" s="52">
        <v>5.5555555555555358E-3</v>
      </c>
      <c r="I216" s="15" t="s">
        <v>103</v>
      </c>
      <c r="J216" s="52" t="str">
        <f>VLOOKUP(I216,'Master Codes'!B:C,2,FALSE)</f>
        <v>GRD</v>
      </c>
      <c r="K216" s="13" t="s">
        <v>272</v>
      </c>
      <c r="L216" s="13" t="s">
        <v>18</v>
      </c>
      <c r="M216" s="52">
        <f t="shared" si="3"/>
        <v>5.5555555555555358E-3</v>
      </c>
    </row>
    <row r="217" spans="2:13" x14ac:dyDescent="0.25">
      <c r="B217" s="68">
        <v>45513</v>
      </c>
      <c r="C217" s="14">
        <v>847</v>
      </c>
      <c r="D217" s="16">
        <v>209</v>
      </c>
      <c r="E217" s="16" t="s">
        <v>104</v>
      </c>
      <c r="F217" s="54">
        <v>0.6020833333333333</v>
      </c>
      <c r="G217" s="54">
        <v>0.62847222222222221</v>
      </c>
      <c r="H217" s="55">
        <v>2.6388888888888889E-2</v>
      </c>
      <c r="I217" s="16">
        <v>93</v>
      </c>
      <c r="J217" s="55" t="str">
        <f>VLOOKUP(I217,'Master Codes'!B:C,2,FALSE)</f>
        <v>LATE</v>
      </c>
      <c r="K217" s="14" t="s">
        <v>273</v>
      </c>
      <c r="L217" s="14" t="s">
        <v>144</v>
      </c>
      <c r="M217" s="55">
        <f t="shared" si="3"/>
        <v>2.6388888888888889E-2</v>
      </c>
    </row>
    <row r="218" spans="2:13" x14ac:dyDescent="0.25">
      <c r="B218" s="67">
        <v>45513</v>
      </c>
      <c r="C218" s="13">
        <v>801</v>
      </c>
      <c r="D218" s="15">
        <v>605</v>
      </c>
      <c r="E218" s="15" t="s">
        <v>48</v>
      </c>
      <c r="F218" s="51">
        <v>0.61111111111111116</v>
      </c>
      <c r="G218" s="51">
        <v>0.62777777777777777</v>
      </c>
      <c r="H218" s="52">
        <v>6.9444444444444441E-3</v>
      </c>
      <c r="I218" s="15">
        <v>93</v>
      </c>
      <c r="J218" s="52" t="str">
        <f>VLOOKUP(I218,'Master Codes'!B:C,2,FALSE)</f>
        <v>LATE</v>
      </c>
      <c r="K218" s="13" t="s">
        <v>274</v>
      </c>
      <c r="L218" s="13" t="s">
        <v>144</v>
      </c>
      <c r="M218" s="52">
        <f t="shared" si="3"/>
        <v>3.472222222222222E-3</v>
      </c>
    </row>
    <row r="219" spans="2:13" x14ac:dyDescent="0.25">
      <c r="B219" s="68">
        <v>45513</v>
      </c>
      <c r="C219" s="14">
        <v>801</v>
      </c>
      <c r="D219" s="16">
        <v>605</v>
      </c>
      <c r="E219" s="16" t="s">
        <v>48</v>
      </c>
      <c r="F219" s="54">
        <v>0.61111111111111116</v>
      </c>
      <c r="G219" s="54">
        <v>0.62777777777777777</v>
      </c>
      <c r="H219" s="55">
        <v>9.7222222222222224E-3</v>
      </c>
      <c r="I219" s="16">
        <v>34</v>
      </c>
      <c r="J219" s="55" t="str">
        <f>VLOOKUP(I219,'Master Codes'!B:C,2,FALSE)</f>
        <v>GRD</v>
      </c>
      <c r="K219" s="14" t="s">
        <v>274</v>
      </c>
      <c r="L219" s="14" t="s">
        <v>144</v>
      </c>
      <c r="M219" s="55">
        <f t="shared" si="3"/>
        <v>4.8611111111111112E-3</v>
      </c>
    </row>
    <row r="220" spans="2:13" x14ac:dyDescent="0.25">
      <c r="B220" s="67">
        <v>45513</v>
      </c>
      <c r="C220" s="13">
        <v>814</v>
      </c>
      <c r="D220" s="15">
        <v>407</v>
      </c>
      <c r="E220" s="15" t="s">
        <v>45</v>
      </c>
      <c r="F220" s="51">
        <v>0.61597222222222225</v>
      </c>
      <c r="G220" s="51">
        <v>0.62986111111111109</v>
      </c>
      <c r="H220" s="52">
        <v>6.9444444444444441E-3</v>
      </c>
      <c r="I220" s="15">
        <v>93</v>
      </c>
      <c r="J220" s="52" t="str">
        <f>VLOOKUP(I220,'Master Codes'!B:C,2,FALSE)</f>
        <v>LATE</v>
      </c>
      <c r="K220" s="13" t="s">
        <v>275</v>
      </c>
      <c r="L220" s="13" t="s">
        <v>144</v>
      </c>
      <c r="M220" s="52">
        <f t="shared" si="3"/>
        <v>3.472222222222222E-3</v>
      </c>
    </row>
    <row r="221" spans="2:13" x14ac:dyDescent="0.25">
      <c r="B221" s="68">
        <v>45513</v>
      </c>
      <c r="C221" s="14">
        <v>814</v>
      </c>
      <c r="D221" s="16">
        <v>407</v>
      </c>
      <c r="E221" s="16" t="s">
        <v>45</v>
      </c>
      <c r="F221" s="54">
        <v>0.61597222222222225</v>
      </c>
      <c r="G221" s="54">
        <v>0.62986111111111109</v>
      </c>
      <c r="H221" s="55">
        <v>6.9444444444444441E-3</v>
      </c>
      <c r="I221" s="16">
        <v>68</v>
      </c>
      <c r="J221" s="55" t="str">
        <f>VLOOKUP(I221,'Master Codes'!B:C,2,FALSE)</f>
        <v>INFT</v>
      </c>
      <c r="K221" s="14" t="s">
        <v>275</v>
      </c>
      <c r="L221" s="14" t="s">
        <v>144</v>
      </c>
      <c r="M221" s="55">
        <f t="shared" si="3"/>
        <v>3.472222222222222E-3</v>
      </c>
    </row>
    <row r="222" spans="2:13" x14ac:dyDescent="0.25">
      <c r="B222" s="67">
        <v>45513</v>
      </c>
      <c r="C222" s="13">
        <v>844</v>
      </c>
      <c r="D222" s="15">
        <v>295</v>
      </c>
      <c r="E222" s="15" t="s">
        <v>113</v>
      </c>
      <c r="F222" s="51">
        <v>0.62986111111111109</v>
      </c>
      <c r="G222" s="51">
        <v>0.6333333333333333</v>
      </c>
      <c r="H222" s="52">
        <v>3.472222222222222E-3</v>
      </c>
      <c r="I222" s="15" t="s">
        <v>276</v>
      </c>
      <c r="J222" s="52" t="str">
        <f>VLOOKUP(I222,'Master Codes'!B:C,2,FALSE)</f>
        <v>GRM</v>
      </c>
      <c r="K222" s="13" t="s">
        <v>277</v>
      </c>
      <c r="L222" s="13" t="s">
        <v>144</v>
      </c>
      <c r="M222" s="52">
        <f t="shared" si="3"/>
        <v>3.472222222222222E-3</v>
      </c>
    </row>
    <row r="223" spans="2:13" x14ac:dyDescent="0.25">
      <c r="B223" s="68">
        <v>45513</v>
      </c>
      <c r="C223" s="14">
        <v>832</v>
      </c>
      <c r="D223" s="16">
        <v>395</v>
      </c>
      <c r="E223" s="16" t="s">
        <v>52</v>
      </c>
      <c r="F223" s="54">
        <v>0.63472222222222219</v>
      </c>
      <c r="G223" s="54">
        <v>0.64583333333333337</v>
      </c>
      <c r="H223" s="55">
        <v>1.1111111111111112E-2</v>
      </c>
      <c r="I223" s="16" t="s">
        <v>278</v>
      </c>
      <c r="J223" s="55" t="str">
        <f>VLOOKUP(I223,'Master Codes'!B:C,2,FALSE)</f>
        <v>GRM</v>
      </c>
      <c r="K223" s="14" t="s">
        <v>279</v>
      </c>
      <c r="L223" s="14" t="s">
        <v>144</v>
      </c>
      <c r="M223" s="55">
        <f t="shared" si="3"/>
        <v>1.1111111111111112E-2</v>
      </c>
    </row>
    <row r="224" spans="2:13" x14ac:dyDescent="0.25">
      <c r="B224" s="67">
        <v>45513</v>
      </c>
      <c r="C224" s="13">
        <v>809</v>
      </c>
      <c r="D224" s="15">
        <v>285</v>
      </c>
      <c r="E224" s="15" t="s">
        <v>50</v>
      </c>
      <c r="F224" s="51">
        <v>0.63888888888888884</v>
      </c>
      <c r="G224" s="51">
        <v>0.64236111111111116</v>
      </c>
      <c r="H224" s="52">
        <v>3.472222222222222E-3</v>
      </c>
      <c r="I224" s="15">
        <v>41</v>
      </c>
      <c r="J224" s="52" t="str">
        <f>VLOOKUP(I224,'Master Codes'!B:C,2,FALSE)</f>
        <v>MX</v>
      </c>
      <c r="K224" s="13" t="s">
        <v>280</v>
      </c>
      <c r="L224" s="13" t="s">
        <v>144</v>
      </c>
      <c r="M224" s="52">
        <f t="shared" si="3"/>
        <v>3.472222222222222E-3</v>
      </c>
    </row>
    <row r="225" spans="2:13" x14ac:dyDescent="0.25">
      <c r="B225" s="68">
        <v>45513</v>
      </c>
      <c r="C225" s="14">
        <v>849</v>
      </c>
      <c r="D225" s="16">
        <v>1907</v>
      </c>
      <c r="E225" s="16" t="s">
        <v>83</v>
      </c>
      <c r="F225" s="54">
        <v>0.64375000000000004</v>
      </c>
      <c r="G225" s="54">
        <v>0.65277777777777779</v>
      </c>
      <c r="H225" s="55">
        <v>9.0277777777777769E-3</v>
      </c>
      <c r="I225" s="16" t="s">
        <v>103</v>
      </c>
      <c r="J225" s="55" t="str">
        <f>VLOOKUP(I225,'Master Codes'!B:C,2,FALSE)</f>
        <v>GRD</v>
      </c>
      <c r="K225" s="14" t="s">
        <v>281</v>
      </c>
      <c r="L225" s="14" t="s">
        <v>144</v>
      </c>
      <c r="M225" s="55">
        <f t="shared" si="3"/>
        <v>9.0277777777777769E-3</v>
      </c>
    </row>
    <row r="226" spans="2:13" x14ac:dyDescent="0.25">
      <c r="B226" s="67">
        <v>45513</v>
      </c>
      <c r="C226" s="13">
        <v>846</v>
      </c>
      <c r="D226" s="15">
        <v>499</v>
      </c>
      <c r="E226" s="15" t="s">
        <v>57</v>
      </c>
      <c r="F226" s="51">
        <v>0.65277777777777779</v>
      </c>
      <c r="G226" s="51">
        <v>0.80347222222222225</v>
      </c>
      <c r="H226" s="52">
        <v>0.11805555555555555</v>
      </c>
      <c r="I226" s="15">
        <v>64</v>
      </c>
      <c r="J226" s="52" t="str">
        <f>VLOOKUP(I226,'Master Codes'!B:C,2,FALSE)</f>
        <v>FLT</v>
      </c>
      <c r="K226" s="13" t="s">
        <v>282</v>
      </c>
      <c r="L226" s="13" t="s">
        <v>144</v>
      </c>
      <c r="M226" s="52">
        <f t="shared" si="3"/>
        <v>3.9351851851851853E-2</v>
      </c>
    </row>
    <row r="227" spans="2:13" x14ac:dyDescent="0.25">
      <c r="B227" s="68">
        <v>45513</v>
      </c>
      <c r="C227" s="14">
        <v>846</v>
      </c>
      <c r="D227" s="16">
        <v>499</v>
      </c>
      <c r="E227" s="16" t="s">
        <v>57</v>
      </c>
      <c r="F227" s="54">
        <v>0.65277777777777779</v>
      </c>
      <c r="G227" s="54">
        <v>0.80347222222222225</v>
      </c>
      <c r="H227" s="55">
        <v>2.7083333333333334E-2</v>
      </c>
      <c r="I227" s="16">
        <v>46</v>
      </c>
      <c r="J227" s="55" t="str">
        <f>VLOOKUP(I227,'Master Codes'!B:C,2,FALSE)</f>
        <v>MX</v>
      </c>
      <c r="K227" s="14" t="s">
        <v>282</v>
      </c>
      <c r="L227" s="14" t="s">
        <v>144</v>
      </c>
      <c r="M227" s="55">
        <f t="shared" si="3"/>
        <v>9.0277777777777787E-3</v>
      </c>
    </row>
    <row r="228" spans="2:13" x14ac:dyDescent="0.25">
      <c r="B228" s="67">
        <v>45513</v>
      </c>
      <c r="C228" s="13">
        <v>846</v>
      </c>
      <c r="D228" s="15">
        <v>499</v>
      </c>
      <c r="E228" s="15" t="s">
        <v>57</v>
      </c>
      <c r="F228" s="51">
        <v>0.65277777777777779</v>
      </c>
      <c r="G228" s="51">
        <v>0.80347222222222225</v>
      </c>
      <c r="H228" s="52">
        <v>5.5555555555555558E-3</v>
      </c>
      <c r="I228" s="15">
        <v>93</v>
      </c>
      <c r="J228" s="52" t="str">
        <f>VLOOKUP(I228,'Master Codes'!B:C,2,FALSE)</f>
        <v>LATE</v>
      </c>
      <c r="K228" s="13" t="s">
        <v>282</v>
      </c>
      <c r="L228" s="13" t="s">
        <v>144</v>
      </c>
      <c r="M228" s="52">
        <f t="shared" si="3"/>
        <v>1.8518518518518519E-3</v>
      </c>
    </row>
    <row r="229" spans="2:13" x14ac:dyDescent="0.25">
      <c r="B229" s="68">
        <v>45513</v>
      </c>
      <c r="C229" s="14">
        <v>829</v>
      </c>
      <c r="D229" s="16">
        <v>1879</v>
      </c>
      <c r="E229" s="16" t="s">
        <v>218</v>
      </c>
      <c r="F229" s="54">
        <v>0.66249999999999998</v>
      </c>
      <c r="G229" s="54">
        <v>0.70625000000000004</v>
      </c>
      <c r="H229" s="55">
        <v>4.3749999999999997E-2</v>
      </c>
      <c r="I229" s="16">
        <v>94</v>
      </c>
      <c r="J229" s="55" t="str">
        <f>VLOOKUP(I229,'Master Codes'!B:C,2,FALSE)</f>
        <v>INFT</v>
      </c>
      <c r="K229" s="14" t="s">
        <v>283</v>
      </c>
      <c r="L229" s="14" t="s">
        <v>144</v>
      </c>
      <c r="M229" s="55">
        <f t="shared" si="3"/>
        <v>4.3749999999999997E-2</v>
      </c>
    </row>
    <row r="230" spans="2:13" x14ac:dyDescent="0.25">
      <c r="B230" s="67">
        <v>45513</v>
      </c>
      <c r="C230" s="13">
        <v>838</v>
      </c>
      <c r="D230" s="15">
        <v>633</v>
      </c>
      <c r="E230" s="15" t="s">
        <v>116</v>
      </c>
      <c r="F230" s="51">
        <v>0.66666666666666663</v>
      </c>
      <c r="G230" s="51">
        <v>0.67361111111111116</v>
      </c>
      <c r="H230" s="52">
        <v>6.9444444444444441E-3</v>
      </c>
      <c r="I230" s="15">
        <v>93</v>
      </c>
      <c r="J230" s="52" t="str">
        <f>VLOOKUP(I230,'Master Codes'!B:C,2,FALSE)</f>
        <v>LATE</v>
      </c>
      <c r="K230" s="13" t="s">
        <v>202</v>
      </c>
      <c r="L230" s="13" t="s">
        <v>144</v>
      </c>
      <c r="M230" s="52">
        <f t="shared" si="3"/>
        <v>6.9444444444444441E-3</v>
      </c>
    </row>
    <row r="231" spans="2:13" x14ac:dyDescent="0.25">
      <c r="B231" s="68">
        <v>45513</v>
      </c>
      <c r="C231" s="14">
        <v>848</v>
      </c>
      <c r="D231" s="16">
        <v>107</v>
      </c>
      <c r="E231" s="16" t="s">
        <v>69</v>
      </c>
      <c r="F231" s="54">
        <v>0.68055555555555558</v>
      </c>
      <c r="G231" s="54">
        <v>0.69513888888888886</v>
      </c>
      <c r="H231" s="55">
        <v>7.6388888888888886E-3</v>
      </c>
      <c r="I231" s="16">
        <v>93</v>
      </c>
      <c r="J231" s="55" t="str">
        <f>VLOOKUP(I231,'Master Codes'!B:C,2,FALSE)</f>
        <v>LATE</v>
      </c>
      <c r="K231" s="14" t="s">
        <v>284</v>
      </c>
      <c r="L231" s="14" t="s">
        <v>144</v>
      </c>
      <c r="M231" s="55">
        <f t="shared" si="3"/>
        <v>3.8194444444444443E-3</v>
      </c>
    </row>
    <row r="232" spans="2:13" x14ac:dyDescent="0.25">
      <c r="B232" s="67">
        <v>45513</v>
      </c>
      <c r="C232" s="13">
        <v>848</v>
      </c>
      <c r="D232" s="15">
        <v>107</v>
      </c>
      <c r="E232" s="15" t="s">
        <v>69</v>
      </c>
      <c r="F232" s="51">
        <v>0.68055555555555558</v>
      </c>
      <c r="G232" s="51">
        <v>0.69513888888888886</v>
      </c>
      <c r="H232" s="52">
        <v>6.9444444444444441E-3</v>
      </c>
      <c r="I232" s="15" t="s">
        <v>285</v>
      </c>
      <c r="J232" s="52" t="str">
        <f>VLOOKUP(I232,'Master Codes'!B:C,2,FALSE)</f>
        <v>GRD</v>
      </c>
      <c r="K232" s="13" t="s">
        <v>284</v>
      </c>
      <c r="L232" s="13" t="s">
        <v>144</v>
      </c>
      <c r="M232" s="52">
        <f t="shared" si="3"/>
        <v>3.472222222222222E-3</v>
      </c>
    </row>
    <row r="233" spans="2:13" x14ac:dyDescent="0.25">
      <c r="B233" s="68">
        <v>45513</v>
      </c>
      <c r="C233" s="14">
        <v>825</v>
      </c>
      <c r="D233" s="16">
        <v>1491</v>
      </c>
      <c r="E233" s="16" t="s">
        <v>205</v>
      </c>
      <c r="F233" s="54">
        <v>0.69027777777777777</v>
      </c>
      <c r="G233" s="54">
        <v>0.69791666666666663</v>
      </c>
      <c r="H233" s="55">
        <v>2.0833333333333333E-3</v>
      </c>
      <c r="I233" s="16">
        <v>93</v>
      </c>
      <c r="J233" s="55" t="str">
        <f>VLOOKUP(I233,'Master Codes'!B:C,2,FALSE)</f>
        <v>LATE</v>
      </c>
      <c r="K233" s="14" t="s">
        <v>286</v>
      </c>
      <c r="L233" s="14" t="s">
        <v>144</v>
      </c>
      <c r="M233" s="55">
        <f t="shared" si="3"/>
        <v>1.0416666666666667E-3</v>
      </c>
    </row>
    <row r="234" spans="2:13" x14ac:dyDescent="0.25">
      <c r="B234" s="67">
        <v>45513</v>
      </c>
      <c r="C234" s="13">
        <v>825</v>
      </c>
      <c r="D234" s="15">
        <v>1491</v>
      </c>
      <c r="E234" s="15" t="s">
        <v>205</v>
      </c>
      <c r="F234" s="51">
        <v>0.69027777777777777</v>
      </c>
      <c r="G234" s="51">
        <v>0.69791666666666663</v>
      </c>
      <c r="H234" s="52">
        <v>5.5555555555555558E-3</v>
      </c>
      <c r="I234" s="15">
        <v>55</v>
      </c>
      <c r="J234" s="52" t="str">
        <f>VLOOKUP(I234,'Master Codes'!B:C,2,FALSE)</f>
        <v>IT</v>
      </c>
      <c r="K234" s="13" t="s">
        <v>286</v>
      </c>
      <c r="L234" s="13" t="s">
        <v>144</v>
      </c>
      <c r="M234" s="52">
        <f t="shared" si="3"/>
        <v>2.7777777777777779E-3</v>
      </c>
    </row>
    <row r="235" spans="2:13" x14ac:dyDescent="0.25">
      <c r="B235" s="68">
        <v>45513</v>
      </c>
      <c r="C235" s="14">
        <v>827</v>
      </c>
      <c r="D235" s="16">
        <v>261</v>
      </c>
      <c r="E235" s="16" t="s">
        <v>120</v>
      </c>
      <c r="F235" s="54">
        <v>0.72916666666666663</v>
      </c>
      <c r="G235" s="54">
        <v>0.73402777777777772</v>
      </c>
      <c r="H235" s="55">
        <v>4.8611111111111112E-3</v>
      </c>
      <c r="I235" s="16" t="s">
        <v>56</v>
      </c>
      <c r="J235" s="55" t="str">
        <f>VLOOKUP(I235,'Master Codes'!B:C,2,FALSE)</f>
        <v>STA</v>
      </c>
      <c r="K235" s="14" t="s">
        <v>287</v>
      </c>
      <c r="L235" s="14" t="s">
        <v>144</v>
      </c>
      <c r="M235" s="55">
        <f t="shared" si="3"/>
        <v>4.8611111111111112E-3</v>
      </c>
    </row>
    <row r="236" spans="2:13" x14ac:dyDescent="0.25">
      <c r="B236" s="67">
        <v>45513</v>
      </c>
      <c r="C236" s="13">
        <v>821</v>
      </c>
      <c r="D236" s="15">
        <v>289</v>
      </c>
      <c r="E236" s="15" t="s">
        <v>50</v>
      </c>
      <c r="F236" s="51">
        <v>0.875</v>
      </c>
      <c r="G236" s="51">
        <v>0.88611111111111107</v>
      </c>
      <c r="H236" s="52">
        <v>9.0277777777777769E-3</v>
      </c>
      <c r="I236" s="15">
        <v>32</v>
      </c>
      <c r="J236" s="52" t="str">
        <f>VLOOKUP(I236,'Master Codes'!B:C,2,FALSE)</f>
        <v>GRD</v>
      </c>
      <c r="K236" s="13" t="s">
        <v>288</v>
      </c>
      <c r="L236" s="13" t="s">
        <v>144</v>
      </c>
      <c r="M236" s="52">
        <f t="shared" si="3"/>
        <v>4.5138888888888885E-3</v>
      </c>
    </row>
    <row r="237" spans="2:13" x14ac:dyDescent="0.25">
      <c r="B237" s="68">
        <v>45513</v>
      </c>
      <c r="C237" s="14">
        <v>821</v>
      </c>
      <c r="D237" s="16">
        <v>289</v>
      </c>
      <c r="E237" s="16" t="s">
        <v>50</v>
      </c>
      <c r="F237" s="54">
        <v>0.875</v>
      </c>
      <c r="G237" s="54">
        <v>0.88611111111111107</v>
      </c>
      <c r="H237" s="55">
        <v>2.0833333333333333E-3</v>
      </c>
      <c r="I237" s="16">
        <v>93</v>
      </c>
      <c r="J237" s="55" t="str">
        <f>VLOOKUP(I237,'Master Codes'!B:C,2,FALSE)</f>
        <v>LATE</v>
      </c>
      <c r="K237" s="14" t="s">
        <v>288</v>
      </c>
      <c r="L237" s="14" t="s">
        <v>144</v>
      </c>
      <c r="M237" s="55">
        <f t="shared" si="3"/>
        <v>1.0416666666666667E-3</v>
      </c>
    </row>
    <row r="238" spans="2:13" x14ac:dyDescent="0.25">
      <c r="B238" s="67">
        <v>45514</v>
      </c>
      <c r="C238" s="13">
        <v>845</v>
      </c>
      <c r="D238" s="15">
        <v>193</v>
      </c>
      <c r="E238" s="15" t="s">
        <v>21</v>
      </c>
      <c r="F238" s="51">
        <v>0.29652777777777778</v>
      </c>
      <c r="G238" s="51">
        <v>0.36041666666666666</v>
      </c>
      <c r="H238" s="52">
        <v>6.3888888888888884E-2</v>
      </c>
      <c r="I238" s="15">
        <v>46</v>
      </c>
      <c r="J238" s="52" t="str">
        <f>VLOOKUP(I238,'Master Codes'!B:C,2,FALSE)</f>
        <v>MX</v>
      </c>
      <c r="K238" s="13" t="s">
        <v>289</v>
      </c>
      <c r="L238" s="13" t="s">
        <v>18</v>
      </c>
      <c r="M238" s="52">
        <f t="shared" si="3"/>
        <v>6.3888888888888884E-2</v>
      </c>
    </row>
    <row r="239" spans="2:13" x14ac:dyDescent="0.25">
      <c r="B239" s="68">
        <v>45514</v>
      </c>
      <c r="C239" s="14">
        <v>847</v>
      </c>
      <c r="D239" s="16">
        <v>1821</v>
      </c>
      <c r="E239" s="16" t="s">
        <v>36</v>
      </c>
      <c r="F239" s="54">
        <v>0.31041666666666667</v>
      </c>
      <c r="G239" s="54">
        <v>0.3125</v>
      </c>
      <c r="H239" s="55">
        <v>2.0833333333333333E-3</v>
      </c>
      <c r="I239" s="16" t="s">
        <v>34</v>
      </c>
      <c r="J239" s="55" t="str">
        <f>VLOOKUP(I239,'Master Codes'!B:C,2,FALSE)</f>
        <v>MX</v>
      </c>
      <c r="K239" s="14" t="s">
        <v>290</v>
      </c>
      <c r="L239" s="14" t="s">
        <v>18</v>
      </c>
      <c r="M239" s="55">
        <f t="shared" si="3"/>
        <v>2.0833333333333333E-3</v>
      </c>
    </row>
    <row r="240" spans="2:13" x14ac:dyDescent="0.25">
      <c r="B240" s="67">
        <v>45514</v>
      </c>
      <c r="C240" s="13">
        <v>813</v>
      </c>
      <c r="D240" s="15">
        <v>573</v>
      </c>
      <c r="E240" s="15" t="s">
        <v>136</v>
      </c>
      <c r="F240" s="51">
        <v>0.33333333333333331</v>
      </c>
      <c r="G240" s="51">
        <v>0.35625000000000001</v>
      </c>
      <c r="H240" s="52">
        <v>2.2916666666666665E-2</v>
      </c>
      <c r="I240" s="15">
        <v>46</v>
      </c>
      <c r="J240" s="52" t="str">
        <f>VLOOKUP(I240,'Master Codes'!B:C,2,FALSE)</f>
        <v>MX</v>
      </c>
      <c r="K240" s="13" t="s">
        <v>291</v>
      </c>
      <c r="L240" s="13" t="s">
        <v>18</v>
      </c>
      <c r="M240" s="52">
        <f t="shared" si="3"/>
        <v>2.2916666666666665E-2</v>
      </c>
    </row>
    <row r="241" spans="2:13" x14ac:dyDescent="0.25">
      <c r="B241" s="68">
        <v>45514</v>
      </c>
      <c r="C241" s="14">
        <v>846</v>
      </c>
      <c r="D241" s="16">
        <v>1937</v>
      </c>
      <c r="E241" s="16" t="s">
        <v>292</v>
      </c>
      <c r="F241" s="54">
        <v>0.35694444444444445</v>
      </c>
      <c r="G241" s="54">
        <v>0.48541666666666666</v>
      </c>
      <c r="H241" s="55">
        <v>0.13263888888888889</v>
      </c>
      <c r="I241" s="16">
        <v>65</v>
      </c>
      <c r="J241" s="55" t="str">
        <f>VLOOKUP(I241,'Master Codes'!B:C,2,FALSE)</f>
        <v>FLT</v>
      </c>
      <c r="K241" s="14" t="s">
        <v>293</v>
      </c>
      <c r="L241" s="14" t="s">
        <v>18</v>
      </c>
      <c r="M241" s="55">
        <f t="shared" si="3"/>
        <v>0.13263888888888889</v>
      </c>
    </row>
    <row r="242" spans="2:13" x14ac:dyDescent="0.25">
      <c r="B242" s="67">
        <v>45514</v>
      </c>
      <c r="C242" s="13">
        <v>820</v>
      </c>
      <c r="D242" s="15">
        <v>783</v>
      </c>
      <c r="E242" s="15" t="s">
        <v>139</v>
      </c>
      <c r="F242" s="51">
        <v>0.375</v>
      </c>
      <c r="G242" s="51">
        <v>0.38055555555555554</v>
      </c>
      <c r="H242" s="52">
        <v>5.5555555555555558E-3</v>
      </c>
      <c r="I242" s="15">
        <v>65</v>
      </c>
      <c r="J242" s="52" t="str">
        <f>VLOOKUP(I242,'Master Codes'!B:C,2,FALSE)</f>
        <v>FLT</v>
      </c>
      <c r="K242" s="13" t="s">
        <v>294</v>
      </c>
      <c r="L242" s="13" t="s">
        <v>18</v>
      </c>
      <c r="M242" s="52">
        <f t="shared" si="3"/>
        <v>5.5555555555555558E-3</v>
      </c>
    </row>
    <row r="243" spans="2:13" x14ac:dyDescent="0.25">
      <c r="B243" s="68">
        <v>45514</v>
      </c>
      <c r="C243" s="14">
        <v>844</v>
      </c>
      <c r="D243" s="16">
        <v>1041</v>
      </c>
      <c r="E243" s="16" t="s">
        <v>141</v>
      </c>
      <c r="F243" s="54">
        <v>0.37847222222222221</v>
      </c>
      <c r="G243" s="54">
        <v>0.38958333333333334</v>
      </c>
      <c r="H243" s="55">
        <v>1.1111111111111112E-2</v>
      </c>
      <c r="I243" s="16">
        <v>46</v>
      </c>
      <c r="J243" s="55" t="str">
        <f>VLOOKUP(I243,'Master Codes'!B:C,2,FALSE)</f>
        <v>MX</v>
      </c>
      <c r="K243" s="14" t="s">
        <v>295</v>
      </c>
      <c r="L243" s="14" t="s">
        <v>18</v>
      </c>
      <c r="M243" s="55">
        <f t="shared" si="3"/>
        <v>1.1111111111111112E-2</v>
      </c>
    </row>
    <row r="244" spans="2:13" x14ac:dyDescent="0.25">
      <c r="B244" s="67">
        <v>45514</v>
      </c>
      <c r="C244" s="13">
        <v>845</v>
      </c>
      <c r="D244" s="15">
        <v>347</v>
      </c>
      <c r="E244" s="15" t="s">
        <v>24</v>
      </c>
      <c r="F244" s="51">
        <v>0.58819444444444446</v>
      </c>
      <c r="G244" s="51">
        <v>0.62638888888888888</v>
      </c>
      <c r="H244" s="52">
        <v>2.8472222222222222E-2</v>
      </c>
      <c r="I244" s="15">
        <v>93</v>
      </c>
      <c r="J244" s="52" t="str">
        <f>VLOOKUP(I244,'Master Codes'!B:C,2,FALSE)</f>
        <v>LATE</v>
      </c>
      <c r="K244" s="13" t="s">
        <v>296</v>
      </c>
      <c r="L244" s="13" t="s">
        <v>144</v>
      </c>
      <c r="M244" s="52">
        <f t="shared" si="3"/>
        <v>1.4236111111111111E-2</v>
      </c>
    </row>
    <row r="245" spans="2:13" x14ac:dyDescent="0.25">
      <c r="B245" s="68">
        <v>45514</v>
      </c>
      <c r="C245" s="14">
        <v>845</v>
      </c>
      <c r="D245" s="16">
        <v>347</v>
      </c>
      <c r="E245" s="16" t="s">
        <v>24</v>
      </c>
      <c r="F245" s="54">
        <v>0.58819444444444446</v>
      </c>
      <c r="G245" s="54">
        <v>0.62638888888888888</v>
      </c>
      <c r="H245" s="55">
        <v>9.7222222222222224E-3</v>
      </c>
      <c r="I245" s="16" t="s">
        <v>276</v>
      </c>
      <c r="J245" s="55" t="str">
        <f>VLOOKUP(I245,'Master Codes'!B:C,2,FALSE)</f>
        <v>GRM</v>
      </c>
      <c r="K245" s="14" t="s">
        <v>296</v>
      </c>
      <c r="L245" s="14" t="s">
        <v>144</v>
      </c>
      <c r="M245" s="55">
        <f t="shared" si="3"/>
        <v>4.8611111111111112E-3</v>
      </c>
    </row>
    <row r="246" spans="2:13" x14ac:dyDescent="0.25">
      <c r="B246" s="67">
        <v>45514</v>
      </c>
      <c r="C246" s="13">
        <v>831</v>
      </c>
      <c r="D246" s="15">
        <v>407</v>
      </c>
      <c r="E246" s="15" t="s">
        <v>45</v>
      </c>
      <c r="F246" s="51">
        <v>0.62083333333333335</v>
      </c>
      <c r="G246" s="51">
        <v>0.64444444444444449</v>
      </c>
      <c r="H246" s="52">
        <v>1.5972222222222221E-2</v>
      </c>
      <c r="I246" s="15">
        <v>93</v>
      </c>
      <c r="J246" s="52" t="str">
        <f>VLOOKUP(I246,'Master Codes'!B:C,2,FALSE)</f>
        <v>LATE</v>
      </c>
      <c r="K246" s="13" t="s">
        <v>297</v>
      </c>
      <c r="L246" s="13" t="s">
        <v>144</v>
      </c>
      <c r="M246" s="52">
        <f t="shared" si="3"/>
        <v>7.9861111111111105E-3</v>
      </c>
    </row>
    <row r="247" spans="2:13" x14ac:dyDescent="0.25">
      <c r="B247" s="68">
        <v>45514</v>
      </c>
      <c r="C247" s="14">
        <v>831</v>
      </c>
      <c r="D247" s="16">
        <v>407</v>
      </c>
      <c r="E247" s="16" t="s">
        <v>45</v>
      </c>
      <c r="F247" s="54">
        <v>0.62083333333333335</v>
      </c>
      <c r="G247" s="54">
        <v>0.64444444444444449</v>
      </c>
      <c r="H247" s="55">
        <v>7.6388888888888886E-3</v>
      </c>
      <c r="I247" s="16" t="s">
        <v>298</v>
      </c>
      <c r="J247" s="55" t="str">
        <f>VLOOKUP(I247,'Master Codes'!B:C,2,FALSE)</f>
        <v>STA</v>
      </c>
      <c r="K247" s="14" t="s">
        <v>297</v>
      </c>
      <c r="L247" s="14" t="s">
        <v>144</v>
      </c>
      <c r="M247" s="55">
        <f t="shared" si="3"/>
        <v>3.8194444444444443E-3</v>
      </c>
    </row>
    <row r="248" spans="2:13" x14ac:dyDescent="0.25">
      <c r="B248" s="67">
        <v>45514</v>
      </c>
      <c r="C248" s="13">
        <v>852</v>
      </c>
      <c r="D248" s="15">
        <v>943</v>
      </c>
      <c r="E248" s="15" t="s">
        <v>299</v>
      </c>
      <c r="F248" s="51">
        <v>0.625</v>
      </c>
      <c r="G248" s="51">
        <v>0.63472222222222219</v>
      </c>
      <c r="H248" s="52">
        <v>6.9444444444444441E-3</v>
      </c>
      <c r="I248" s="15">
        <v>93</v>
      </c>
      <c r="J248" s="52" t="str">
        <f>VLOOKUP(I248,'Master Codes'!B:C,2,FALSE)</f>
        <v>LATE</v>
      </c>
      <c r="K248" s="13" t="s">
        <v>300</v>
      </c>
      <c r="L248" s="13" t="s">
        <v>144</v>
      </c>
      <c r="M248" s="52">
        <f t="shared" si="3"/>
        <v>3.472222222222222E-3</v>
      </c>
    </row>
    <row r="249" spans="2:13" x14ac:dyDescent="0.25">
      <c r="B249" s="68">
        <v>45514</v>
      </c>
      <c r="C249" s="14">
        <v>852</v>
      </c>
      <c r="D249" s="16">
        <v>943</v>
      </c>
      <c r="E249" s="16" t="s">
        <v>299</v>
      </c>
      <c r="F249" s="54">
        <v>0.625</v>
      </c>
      <c r="G249" s="54">
        <v>0.63472222222222219</v>
      </c>
      <c r="H249" s="55">
        <v>2.7777777777777779E-3</v>
      </c>
      <c r="I249" s="16" t="s">
        <v>103</v>
      </c>
      <c r="J249" s="55" t="str">
        <f>VLOOKUP(I249,'Master Codes'!B:C,2,FALSE)</f>
        <v>GRD</v>
      </c>
      <c r="K249" s="14" t="s">
        <v>300</v>
      </c>
      <c r="L249" s="14" t="s">
        <v>144</v>
      </c>
      <c r="M249" s="55">
        <f t="shared" si="3"/>
        <v>1.3888888888888889E-3</v>
      </c>
    </row>
    <row r="250" spans="2:13" x14ac:dyDescent="0.25">
      <c r="B250" s="67">
        <v>45514</v>
      </c>
      <c r="C250" s="13">
        <v>825</v>
      </c>
      <c r="D250" s="15">
        <v>429</v>
      </c>
      <c r="E250" s="15" t="s">
        <v>54</v>
      </c>
      <c r="F250" s="51">
        <v>0.87152777777777779</v>
      </c>
      <c r="G250" s="51">
        <v>0.88472222222222219</v>
      </c>
      <c r="H250" s="52">
        <v>1.3194444444444444E-2</v>
      </c>
      <c r="I250" s="15">
        <v>67</v>
      </c>
      <c r="J250" s="52" t="str">
        <f>VLOOKUP(I250,'Master Codes'!B:C,2,FALSE)</f>
        <v>INFT</v>
      </c>
      <c r="K250" s="13" t="s">
        <v>301</v>
      </c>
      <c r="L250" s="13" t="s">
        <v>144</v>
      </c>
      <c r="M250" s="52">
        <f t="shared" si="3"/>
        <v>1.3194444444444444E-2</v>
      </c>
    </row>
    <row r="251" spans="2:13" x14ac:dyDescent="0.25">
      <c r="B251" s="68">
        <v>45515</v>
      </c>
      <c r="C251" s="14">
        <v>848</v>
      </c>
      <c r="D251" s="16">
        <v>391</v>
      </c>
      <c r="E251" s="16" t="s">
        <v>52</v>
      </c>
      <c r="F251" s="54">
        <v>0.25</v>
      </c>
      <c r="G251" s="54">
        <v>0.2638888888888889</v>
      </c>
      <c r="H251" s="55">
        <v>1.3888888888888888E-2</v>
      </c>
      <c r="I251" s="16">
        <v>46</v>
      </c>
      <c r="J251" s="55" t="str">
        <f>VLOOKUP(I251,'Master Codes'!B:C,2,FALSE)</f>
        <v>MX</v>
      </c>
      <c r="K251" s="14" t="s">
        <v>302</v>
      </c>
      <c r="L251" s="14" t="s">
        <v>47</v>
      </c>
      <c r="M251" s="55">
        <f t="shared" si="3"/>
        <v>1.3888888888888888E-2</v>
      </c>
    </row>
    <row r="252" spans="2:13" x14ac:dyDescent="0.25">
      <c r="B252" s="67">
        <v>45515</v>
      </c>
      <c r="C252" s="13">
        <v>838</v>
      </c>
      <c r="D252" s="15">
        <v>1907</v>
      </c>
      <c r="E252" s="15" t="s">
        <v>83</v>
      </c>
      <c r="F252" s="51">
        <v>0.26874999999999999</v>
      </c>
      <c r="G252" s="51">
        <v>0.31944444444444442</v>
      </c>
      <c r="H252" s="52">
        <v>5.0694444444444445E-2</v>
      </c>
      <c r="I252" s="15">
        <v>46</v>
      </c>
      <c r="J252" s="52" t="str">
        <f>VLOOKUP(I252,'Master Codes'!B:C,2,FALSE)</f>
        <v>MX</v>
      </c>
      <c r="K252" s="13" t="s">
        <v>303</v>
      </c>
      <c r="L252" s="13" t="s">
        <v>47</v>
      </c>
      <c r="M252" s="52">
        <f t="shared" si="3"/>
        <v>5.0694444444444445E-2</v>
      </c>
    </row>
    <row r="253" spans="2:13" x14ac:dyDescent="0.25">
      <c r="B253" s="68">
        <v>45515</v>
      </c>
      <c r="C253" s="14">
        <v>809</v>
      </c>
      <c r="D253" s="16">
        <v>233</v>
      </c>
      <c r="E253" s="16" t="s">
        <v>186</v>
      </c>
      <c r="F253" s="54">
        <v>0.29166666666666669</v>
      </c>
      <c r="G253" s="54">
        <v>0.29375000000000001</v>
      </c>
      <c r="H253" s="55">
        <v>2.0833333333333333E-3</v>
      </c>
      <c r="I253" s="16" t="s">
        <v>34</v>
      </c>
      <c r="J253" s="55" t="str">
        <f>VLOOKUP(I253,'Master Codes'!B:C,2,FALSE)</f>
        <v>MX</v>
      </c>
      <c r="K253" s="14" t="s">
        <v>304</v>
      </c>
      <c r="L253" s="14" t="s">
        <v>47</v>
      </c>
      <c r="M253" s="55">
        <f t="shared" si="3"/>
        <v>2.0833333333333333E-3</v>
      </c>
    </row>
    <row r="254" spans="2:13" x14ac:dyDescent="0.25">
      <c r="B254" s="67">
        <v>45515</v>
      </c>
      <c r="C254" s="13">
        <v>827</v>
      </c>
      <c r="D254" s="15">
        <v>1775</v>
      </c>
      <c r="E254" s="15" t="s">
        <v>89</v>
      </c>
      <c r="F254" s="51">
        <v>0.31944444444444442</v>
      </c>
      <c r="G254" s="51">
        <v>0.32569444444444445</v>
      </c>
      <c r="H254" s="52">
        <v>6.2500000000000003E-3</v>
      </c>
      <c r="I254" s="15">
        <v>37</v>
      </c>
      <c r="J254" s="52" t="str">
        <f>VLOOKUP(I254,'Master Codes'!B:C,2,FALSE)</f>
        <v>CAT</v>
      </c>
      <c r="K254" s="13" t="s">
        <v>305</v>
      </c>
      <c r="L254" s="13" t="s">
        <v>47</v>
      </c>
      <c r="M254" s="52">
        <f t="shared" si="3"/>
        <v>6.2500000000000003E-3</v>
      </c>
    </row>
    <row r="255" spans="2:13" x14ac:dyDescent="0.25">
      <c r="B255" s="68">
        <v>45515</v>
      </c>
      <c r="C255" s="14">
        <v>813</v>
      </c>
      <c r="D255" s="16">
        <v>193</v>
      </c>
      <c r="E255" s="16" t="s">
        <v>21</v>
      </c>
      <c r="F255" s="54">
        <v>0.32430555555555557</v>
      </c>
      <c r="G255" s="54">
        <v>0.33263888888888887</v>
      </c>
      <c r="H255" s="55">
        <v>8.3333333333333332E-3</v>
      </c>
      <c r="I255" s="16">
        <v>41</v>
      </c>
      <c r="J255" s="55" t="str">
        <f>VLOOKUP(I255,'Master Codes'!B:C,2,FALSE)</f>
        <v>MX</v>
      </c>
      <c r="K255" s="14" t="s">
        <v>306</v>
      </c>
      <c r="L255" s="14" t="s">
        <v>47</v>
      </c>
      <c r="M255" s="55">
        <f t="shared" si="3"/>
        <v>8.3333333333333332E-3</v>
      </c>
    </row>
    <row r="256" spans="2:13" x14ac:dyDescent="0.25">
      <c r="B256" s="67">
        <v>45515</v>
      </c>
      <c r="C256" s="13">
        <v>808</v>
      </c>
      <c r="D256" s="15">
        <v>1821</v>
      </c>
      <c r="E256" s="15" t="s">
        <v>36</v>
      </c>
      <c r="F256" s="51">
        <v>0.3611111111111111</v>
      </c>
      <c r="G256" s="51">
        <v>0.37291666666666667</v>
      </c>
      <c r="H256" s="52">
        <v>1.1805555555555555E-2</v>
      </c>
      <c r="I256" s="15">
        <v>37</v>
      </c>
      <c r="J256" s="52" t="str">
        <f>VLOOKUP(I256,'Master Codes'!B:C,2,FALSE)</f>
        <v>CAT</v>
      </c>
      <c r="K256" s="13" t="s">
        <v>307</v>
      </c>
      <c r="L256" s="13" t="s">
        <v>47</v>
      </c>
      <c r="M256" s="52">
        <f t="shared" si="3"/>
        <v>1.1805555555555555E-2</v>
      </c>
    </row>
    <row r="257" spans="2:13" x14ac:dyDescent="0.25">
      <c r="B257" s="68">
        <v>45515</v>
      </c>
      <c r="C257" s="14">
        <v>856</v>
      </c>
      <c r="D257" s="16">
        <v>367</v>
      </c>
      <c r="E257" s="16" t="s">
        <v>93</v>
      </c>
      <c r="F257" s="54">
        <v>0.3659722222222222</v>
      </c>
      <c r="G257" s="54">
        <v>0.36875000000000002</v>
      </c>
      <c r="H257" s="55">
        <v>2.7777777777777779E-3</v>
      </c>
      <c r="I257" s="16" t="s">
        <v>90</v>
      </c>
      <c r="J257" s="55" t="str">
        <f>VLOOKUP(I257,'Master Codes'!B:C,2,FALSE)</f>
        <v>LATE</v>
      </c>
      <c r="K257" s="14" t="s">
        <v>308</v>
      </c>
      <c r="L257" s="14" t="s">
        <v>47</v>
      </c>
      <c r="M257" s="55">
        <f t="shared" si="3"/>
        <v>2.7777777777777779E-3</v>
      </c>
    </row>
    <row r="258" spans="2:13" x14ac:dyDescent="0.25">
      <c r="B258" s="67">
        <v>45515</v>
      </c>
      <c r="C258" s="13">
        <v>815</v>
      </c>
      <c r="D258" s="15">
        <v>1057</v>
      </c>
      <c r="E258" s="15" t="s">
        <v>99</v>
      </c>
      <c r="F258" s="51">
        <v>0.37083333333333335</v>
      </c>
      <c r="G258" s="51">
        <v>0.37291666666666667</v>
      </c>
      <c r="H258" s="52">
        <v>2.0833333333333333E-3</v>
      </c>
      <c r="I258" s="15" t="s">
        <v>90</v>
      </c>
      <c r="J258" s="52" t="str">
        <f>VLOOKUP(I258,'Master Codes'!B:C,2,FALSE)</f>
        <v>LATE</v>
      </c>
      <c r="K258" s="13" t="s">
        <v>309</v>
      </c>
      <c r="L258" s="13" t="s">
        <v>47</v>
      </c>
      <c r="M258" s="52">
        <f t="shared" ref="M258:M321" si="4" xml:space="preserve"> H258 / COUNTIFS($B:$B, B258, $D:$D, D258)</f>
        <v>2.0833333333333333E-3</v>
      </c>
    </row>
    <row r="259" spans="2:13" x14ac:dyDescent="0.25">
      <c r="B259" s="68">
        <v>45515</v>
      </c>
      <c r="C259" s="14">
        <v>820</v>
      </c>
      <c r="D259" s="16">
        <v>471</v>
      </c>
      <c r="E259" s="16" t="s">
        <v>78</v>
      </c>
      <c r="F259" s="54">
        <v>0.39861111111111114</v>
      </c>
      <c r="G259" s="54">
        <v>0.41111111111111109</v>
      </c>
      <c r="H259" s="55">
        <v>1.2500000000000001E-2</v>
      </c>
      <c r="I259" s="16" t="s">
        <v>34</v>
      </c>
      <c r="J259" s="55" t="str">
        <f>VLOOKUP(I259,'Master Codes'!B:C,2,FALSE)</f>
        <v>MX</v>
      </c>
      <c r="K259" s="14" t="s">
        <v>310</v>
      </c>
      <c r="L259" s="14" t="s">
        <v>47</v>
      </c>
      <c r="M259" s="55">
        <f t="shared" si="4"/>
        <v>1.2500000000000001E-2</v>
      </c>
    </row>
    <row r="260" spans="2:13" x14ac:dyDescent="0.25">
      <c r="B260" s="67">
        <v>45515</v>
      </c>
      <c r="C260" s="13">
        <v>821</v>
      </c>
      <c r="D260" s="15">
        <v>303</v>
      </c>
      <c r="E260" s="15" t="s">
        <v>38</v>
      </c>
      <c r="F260" s="51">
        <v>0.40277777777777779</v>
      </c>
      <c r="G260" s="51">
        <v>0.40694444444444444</v>
      </c>
      <c r="H260" s="52">
        <v>4.1666666666666666E-3</v>
      </c>
      <c r="I260" s="15" t="s">
        <v>34</v>
      </c>
      <c r="J260" s="52" t="str">
        <f>VLOOKUP(I260,'Master Codes'!B:C,2,FALSE)</f>
        <v>MX</v>
      </c>
      <c r="K260" s="13" t="s">
        <v>311</v>
      </c>
      <c r="L260" s="13" t="s">
        <v>47</v>
      </c>
      <c r="M260" s="52">
        <f t="shared" si="4"/>
        <v>4.1666666666666666E-3</v>
      </c>
    </row>
    <row r="261" spans="2:13" x14ac:dyDescent="0.25">
      <c r="B261" s="68">
        <v>45515</v>
      </c>
      <c r="C261" s="14">
        <v>805</v>
      </c>
      <c r="D261" s="16">
        <v>1917</v>
      </c>
      <c r="E261" s="16" t="s">
        <v>25</v>
      </c>
      <c r="F261" s="54">
        <v>0.43819444444444444</v>
      </c>
      <c r="G261" s="54">
        <v>0.46388888888888891</v>
      </c>
      <c r="H261" s="55">
        <v>2.5694444444444443E-2</v>
      </c>
      <c r="I261" s="16">
        <v>83</v>
      </c>
      <c r="J261" s="55" t="str">
        <f>VLOOKUP(I261,'Master Codes'!B:C,2,FALSE)</f>
        <v>ATC</v>
      </c>
      <c r="K261" s="14" t="s">
        <v>312</v>
      </c>
      <c r="L261" s="14" t="s">
        <v>47</v>
      </c>
      <c r="M261" s="55">
        <f t="shared" si="4"/>
        <v>2.5694444444444443E-2</v>
      </c>
    </row>
    <row r="262" spans="2:13" x14ac:dyDescent="0.25">
      <c r="B262" s="67">
        <v>45515</v>
      </c>
      <c r="C262" s="13">
        <v>826</v>
      </c>
      <c r="D262" s="15">
        <v>215</v>
      </c>
      <c r="E262" s="15" t="s">
        <v>248</v>
      </c>
      <c r="F262" s="51">
        <v>0.59305555555555556</v>
      </c>
      <c r="G262" s="51">
        <v>0.60069444444444442</v>
      </c>
      <c r="H262" s="52">
        <v>7.6388888888888886E-3</v>
      </c>
      <c r="I262" s="15" t="s">
        <v>166</v>
      </c>
      <c r="J262" s="52" t="str">
        <f>VLOOKUP(I262,'Master Codes'!B:C,2,FALSE)</f>
        <v>STA</v>
      </c>
      <c r="K262" s="13" t="s">
        <v>313</v>
      </c>
      <c r="L262" s="13" t="s">
        <v>144</v>
      </c>
      <c r="M262" s="52">
        <f t="shared" si="4"/>
        <v>7.6388888888888886E-3</v>
      </c>
    </row>
    <row r="263" spans="2:13" x14ac:dyDescent="0.25">
      <c r="B263" s="68">
        <v>45515</v>
      </c>
      <c r="C263" s="14">
        <v>827</v>
      </c>
      <c r="D263" s="16">
        <v>1273</v>
      </c>
      <c r="E263" s="16" t="s">
        <v>61</v>
      </c>
      <c r="F263" s="54">
        <v>0.62083333333333335</v>
      </c>
      <c r="G263" s="54">
        <v>0.62638888888888888</v>
      </c>
      <c r="H263" s="55">
        <v>5.5555555555555558E-3</v>
      </c>
      <c r="I263" s="16">
        <v>65</v>
      </c>
      <c r="J263" s="55" t="str">
        <f>VLOOKUP(I263,'Master Codes'!B:C,2,FALSE)</f>
        <v>FLT</v>
      </c>
      <c r="K263" s="14" t="s">
        <v>314</v>
      </c>
      <c r="L263" s="14" t="s">
        <v>144</v>
      </c>
      <c r="M263" s="55">
        <f t="shared" si="4"/>
        <v>5.5555555555555558E-3</v>
      </c>
    </row>
    <row r="264" spans="2:13" x14ac:dyDescent="0.25">
      <c r="B264" s="67">
        <v>45515</v>
      </c>
      <c r="C264" s="13">
        <v>840</v>
      </c>
      <c r="D264" s="15">
        <v>425</v>
      </c>
      <c r="E264" s="15" t="s">
        <v>54</v>
      </c>
      <c r="F264" s="51">
        <v>0.64375000000000004</v>
      </c>
      <c r="G264" s="51">
        <v>0.64930555555555558</v>
      </c>
      <c r="H264" s="52">
        <v>5.5555555555555558E-3</v>
      </c>
      <c r="I264" s="15">
        <v>41</v>
      </c>
      <c r="J264" s="52" t="str">
        <f>VLOOKUP(I264,'Master Codes'!B:C,2,FALSE)</f>
        <v>MX</v>
      </c>
      <c r="K264" s="13" t="s">
        <v>315</v>
      </c>
      <c r="L264" s="13" t="s">
        <v>144</v>
      </c>
      <c r="M264" s="52">
        <f t="shared" si="4"/>
        <v>5.5555555555555558E-3</v>
      </c>
    </row>
    <row r="265" spans="2:13" x14ac:dyDescent="0.25">
      <c r="B265" s="68">
        <v>45515</v>
      </c>
      <c r="C265" s="14">
        <v>833</v>
      </c>
      <c r="D265" s="16">
        <v>1913</v>
      </c>
      <c r="E265" s="16" t="s">
        <v>72</v>
      </c>
      <c r="F265" s="54">
        <v>0.67152777777777772</v>
      </c>
      <c r="G265" s="54">
        <v>0.67222222222222228</v>
      </c>
      <c r="H265" s="55">
        <v>6.9444444444444447E-4</v>
      </c>
      <c r="I265" s="16">
        <v>87</v>
      </c>
      <c r="J265" s="55" t="str">
        <f>VLOOKUP(I265,'Master Codes'!B:C,2,FALSE)</f>
        <v>ATC</v>
      </c>
      <c r="K265" s="14" t="s">
        <v>316</v>
      </c>
      <c r="L265" s="14" t="s">
        <v>144</v>
      </c>
      <c r="M265" s="55">
        <f t="shared" si="4"/>
        <v>6.9444444444444447E-4</v>
      </c>
    </row>
    <row r="266" spans="2:13" x14ac:dyDescent="0.25">
      <c r="B266" s="67">
        <v>45515</v>
      </c>
      <c r="C266" s="13">
        <v>821</v>
      </c>
      <c r="D266" s="15">
        <v>607</v>
      </c>
      <c r="E266" s="15" t="s">
        <v>48</v>
      </c>
      <c r="F266" s="51">
        <v>0.67638888888888893</v>
      </c>
      <c r="G266" s="51">
        <v>0.68263888888888891</v>
      </c>
      <c r="H266" s="52">
        <v>6.2500000000000003E-3</v>
      </c>
      <c r="I266" s="15" t="s">
        <v>166</v>
      </c>
      <c r="J266" s="52" t="str">
        <f>VLOOKUP(I266,'Master Codes'!B:C,2,FALSE)</f>
        <v>STA</v>
      </c>
      <c r="K266" s="13" t="s">
        <v>317</v>
      </c>
      <c r="L266" s="13" t="s">
        <v>144</v>
      </c>
      <c r="M266" s="52">
        <f t="shared" si="4"/>
        <v>6.2500000000000003E-3</v>
      </c>
    </row>
    <row r="267" spans="2:13" x14ac:dyDescent="0.25">
      <c r="B267" s="68">
        <v>45515</v>
      </c>
      <c r="C267" s="14">
        <v>837</v>
      </c>
      <c r="D267" s="16">
        <v>1815</v>
      </c>
      <c r="E267" s="16" t="s">
        <v>63</v>
      </c>
      <c r="F267" s="54">
        <v>0.68055555555555558</v>
      </c>
      <c r="G267" s="54">
        <v>0.68194444444444446</v>
      </c>
      <c r="H267" s="55">
        <v>1.3888888888888889E-3</v>
      </c>
      <c r="I267" s="16">
        <v>95</v>
      </c>
      <c r="J267" s="55" t="str">
        <f>VLOOKUP(I267,'Master Codes'!B:C,2,FALSE)</f>
        <v>FLT</v>
      </c>
      <c r="K267" s="14" t="s">
        <v>318</v>
      </c>
      <c r="L267" s="14" t="s">
        <v>144</v>
      </c>
      <c r="M267" s="55">
        <f t="shared" si="4"/>
        <v>1.3888888888888889E-3</v>
      </c>
    </row>
    <row r="268" spans="2:13" x14ac:dyDescent="0.25">
      <c r="B268" s="67">
        <v>45515</v>
      </c>
      <c r="C268" s="13">
        <v>850</v>
      </c>
      <c r="D268" s="15">
        <v>503</v>
      </c>
      <c r="E268" s="15" t="s">
        <v>33</v>
      </c>
      <c r="F268" s="51">
        <v>0.71319444444444446</v>
      </c>
      <c r="G268" s="51">
        <v>0.72986111111111107</v>
      </c>
      <c r="H268" s="52">
        <v>5.5555555555555558E-3</v>
      </c>
      <c r="I268" s="15">
        <v>93</v>
      </c>
      <c r="J268" s="52" t="str">
        <f>VLOOKUP(I268,'Master Codes'!B:C,2,FALSE)</f>
        <v>LATE</v>
      </c>
      <c r="K268" s="13" t="s">
        <v>319</v>
      </c>
      <c r="L268" s="13" t="s">
        <v>144</v>
      </c>
      <c r="M268" s="52">
        <f t="shared" si="4"/>
        <v>2.7777777777777779E-3</v>
      </c>
    </row>
    <row r="269" spans="2:13" x14ac:dyDescent="0.25">
      <c r="B269" s="68">
        <v>45515</v>
      </c>
      <c r="C269" s="14">
        <v>850</v>
      </c>
      <c r="D269" s="16">
        <v>503</v>
      </c>
      <c r="E269" s="16" t="s">
        <v>33</v>
      </c>
      <c r="F269" s="54">
        <v>0.71319444444444446</v>
      </c>
      <c r="G269" s="54">
        <v>0.72986111111111107</v>
      </c>
      <c r="H269" s="55">
        <v>1.1111111111111112E-2</v>
      </c>
      <c r="I269" s="16">
        <v>46</v>
      </c>
      <c r="J269" s="55" t="str">
        <f>VLOOKUP(I269,'Master Codes'!B:C,2,FALSE)</f>
        <v>MX</v>
      </c>
      <c r="K269" s="14" t="s">
        <v>319</v>
      </c>
      <c r="L269" s="14" t="s">
        <v>144</v>
      </c>
      <c r="M269" s="55">
        <f t="shared" si="4"/>
        <v>5.5555555555555558E-3</v>
      </c>
    </row>
    <row r="270" spans="2:13" x14ac:dyDescent="0.25">
      <c r="B270" s="67">
        <v>45515</v>
      </c>
      <c r="C270" s="13">
        <v>837</v>
      </c>
      <c r="D270" s="15">
        <v>397</v>
      </c>
      <c r="E270" s="15" t="s">
        <v>52</v>
      </c>
      <c r="F270" s="51">
        <v>0.86458333333333337</v>
      </c>
      <c r="G270" s="51">
        <v>0.87083333333333335</v>
      </c>
      <c r="H270" s="52">
        <v>6.2500000000000003E-3</v>
      </c>
      <c r="I270" s="15">
        <v>101</v>
      </c>
      <c r="J270" s="52" t="str">
        <f>VLOOKUP(I270,'Master Codes'!B:C,2,FALSE)</f>
        <v>SOC</v>
      </c>
      <c r="K270" s="13" t="s">
        <v>320</v>
      </c>
      <c r="L270" s="13" t="s">
        <v>144</v>
      </c>
      <c r="M270" s="52">
        <f t="shared" si="4"/>
        <v>6.2500000000000003E-3</v>
      </c>
    </row>
    <row r="271" spans="2:13" x14ac:dyDescent="0.25">
      <c r="B271" s="68">
        <v>45515</v>
      </c>
      <c r="C271" s="14">
        <v>847</v>
      </c>
      <c r="D271" s="16">
        <v>289</v>
      </c>
      <c r="E271" s="16" t="s">
        <v>50</v>
      </c>
      <c r="F271" s="54">
        <v>0.875</v>
      </c>
      <c r="G271" s="54">
        <v>0.90416666666666667</v>
      </c>
      <c r="H271" s="55">
        <v>2.9166666666666667E-2</v>
      </c>
      <c r="I271" s="16">
        <v>64</v>
      </c>
      <c r="J271" s="55" t="str">
        <f>VLOOKUP(I271,'Master Codes'!B:C,2,FALSE)</f>
        <v>FLT</v>
      </c>
      <c r="K271" s="14" t="s">
        <v>321</v>
      </c>
      <c r="L271" s="14" t="s">
        <v>144</v>
      </c>
      <c r="M271" s="55">
        <f t="shared" si="4"/>
        <v>2.9166666666666667E-2</v>
      </c>
    </row>
    <row r="272" spans="2:13" x14ac:dyDescent="0.25">
      <c r="B272" s="67">
        <v>45515</v>
      </c>
      <c r="C272" s="13">
        <v>826</v>
      </c>
      <c r="D272" s="15">
        <v>1043</v>
      </c>
      <c r="E272" s="15" t="s">
        <v>141</v>
      </c>
      <c r="F272" s="51">
        <v>0.87847222222222221</v>
      </c>
      <c r="G272" s="51">
        <v>0.87916666666666665</v>
      </c>
      <c r="H272" s="52">
        <v>6.9444444444444447E-4</v>
      </c>
      <c r="I272" s="15" t="s">
        <v>71</v>
      </c>
      <c r="J272" s="52" t="str">
        <f>VLOOKUP(I272,'Master Codes'!B:C,2,FALSE)</f>
        <v>SY</v>
      </c>
      <c r="K272" s="13" t="s">
        <v>322</v>
      </c>
      <c r="L272" s="13" t="s">
        <v>144</v>
      </c>
      <c r="M272" s="52">
        <f t="shared" si="4"/>
        <v>6.9444444444444447E-4</v>
      </c>
    </row>
    <row r="273" spans="2:13" x14ac:dyDescent="0.25">
      <c r="B273" s="68">
        <v>45515</v>
      </c>
      <c r="C273" s="14">
        <v>846</v>
      </c>
      <c r="D273" s="16">
        <v>777</v>
      </c>
      <c r="E273" s="16" t="s">
        <v>69</v>
      </c>
      <c r="F273" s="54">
        <v>0.89236111111111116</v>
      </c>
      <c r="G273" s="54">
        <v>0.90069444444444446</v>
      </c>
      <c r="H273" s="55">
        <v>8.3333333333333332E-3</v>
      </c>
      <c r="I273" s="16" t="s">
        <v>34</v>
      </c>
      <c r="J273" s="55" t="str">
        <f>VLOOKUP(I273,'Master Codes'!B:C,2,FALSE)</f>
        <v>MX</v>
      </c>
      <c r="K273" s="14" t="s">
        <v>323</v>
      </c>
      <c r="L273" s="14" t="s">
        <v>144</v>
      </c>
      <c r="M273" s="55">
        <f t="shared" si="4"/>
        <v>8.3333333333333332E-3</v>
      </c>
    </row>
    <row r="274" spans="2:13" x14ac:dyDescent="0.25">
      <c r="B274" s="67">
        <v>45516</v>
      </c>
      <c r="C274" s="13">
        <v>815</v>
      </c>
      <c r="D274" s="15">
        <v>917</v>
      </c>
      <c r="E274" s="15" t="s">
        <v>203</v>
      </c>
      <c r="F274" s="51">
        <v>0.30138888888888887</v>
      </c>
      <c r="G274" s="51">
        <v>0.31041666666666667</v>
      </c>
      <c r="H274" s="52">
        <v>9.0277777777777769E-3</v>
      </c>
      <c r="I274" s="15">
        <v>41</v>
      </c>
      <c r="J274" s="52" t="str">
        <f>VLOOKUP(I274,'Master Codes'!B:C,2,FALSE)</f>
        <v>MX</v>
      </c>
      <c r="K274" s="13" t="s">
        <v>324</v>
      </c>
      <c r="L274" s="13" t="s">
        <v>47</v>
      </c>
      <c r="M274" s="52">
        <f t="shared" si="4"/>
        <v>9.0277777777777769E-3</v>
      </c>
    </row>
    <row r="275" spans="2:13" x14ac:dyDescent="0.25">
      <c r="B275" s="68">
        <v>45516</v>
      </c>
      <c r="C275" s="14">
        <v>850</v>
      </c>
      <c r="D275" s="16">
        <v>101</v>
      </c>
      <c r="E275" s="16" t="s">
        <v>69</v>
      </c>
      <c r="F275" s="54">
        <v>0.32916666666666666</v>
      </c>
      <c r="G275" s="54">
        <v>0.36249999999999999</v>
      </c>
      <c r="H275" s="55">
        <v>3.3333333333333333E-2</v>
      </c>
      <c r="I275" s="16" t="s">
        <v>134</v>
      </c>
      <c r="J275" s="55" t="str">
        <f>VLOOKUP(I275,'Master Codes'!B:C,2,FALSE)</f>
        <v>SAFE</v>
      </c>
      <c r="K275" s="14" t="s">
        <v>325</v>
      </c>
      <c r="L275" s="14" t="s">
        <v>47</v>
      </c>
      <c r="M275" s="55">
        <f t="shared" si="4"/>
        <v>3.3333333333333333E-2</v>
      </c>
    </row>
    <row r="276" spans="2:13" x14ac:dyDescent="0.25">
      <c r="B276" s="67">
        <v>45516</v>
      </c>
      <c r="C276" s="13">
        <v>814</v>
      </c>
      <c r="D276" s="15">
        <v>289</v>
      </c>
      <c r="E276" s="15" t="s">
        <v>50</v>
      </c>
      <c r="F276" s="51">
        <v>0.64861111111111114</v>
      </c>
      <c r="G276" s="51">
        <v>0.65208333333333335</v>
      </c>
      <c r="H276" s="52">
        <v>3.472222222222222E-3</v>
      </c>
      <c r="I276" s="15">
        <v>87</v>
      </c>
      <c r="J276" s="52" t="str">
        <f>VLOOKUP(I276,'Master Codes'!B:C,2,FALSE)</f>
        <v>ATC</v>
      </c>
      <c r="K276" s="13" t="s">
        <v>326</v>
      </c>
      <c r="L276" s="13" t="s">
        <v>144</v>
      </c>
      <c r="M276" s="52">
        <f t="shared" si="4"/>
        <v>3.472222222222222E-3</v>
      </c>
    </row>
    <row r="277" spans="2:13" x14ac:dyDescent="0.25">
      <c r="B277" s="68">
        <v>45516</v>
      </c>
      <c r="C277" s="14">
        <v>808</v>
      </c>
      <c r="D277" s="16">
        <v>1491</v>
      </c>
      <c r="E277" s="16" t="s">
        <v>205</v>
      </c>
      <c r="F277" s="54">
        <v>0.69444444444444442</v>
      </c>
      <c r="G277" s="54">
        <v>0.69513888888888886</v>
      </c>
      <c r="H277" s="55">
        <v>6.9444444444444447E-4</v>
      </c>
      <c r="I277" s="16" t="s">
        <v>71</v>
      </c>
      <c r="J277" s="55" t="str">
        <f>VLOOKUP(I277,'Master Codes'!B:C,2,FALSE)</f>
        <v>SY</v>
      </c>
      <c r="K277" s="14" t="s">
        <v>327</v>
      </c>
      <c r="L277" s="14" t="s">
        <v>144</v>
      </c>
      <c r="M277" s="55">
        <f t="shared" si="4"/>
        <v>6.9444444444444447E-4</v>
      </c>
    </row>
    <row r="278" spans="2:13" x14ac:dyDescent="0.25">
      <c r="B278" s="67">
        <v>45517</v>
      </c>
      <c r="C278" s="13">
        <v>846</v>
      </c>
      <c r="D278" s="15">
        <v>427</v>
      </c>
      <c r="E278" s="15" t="s">
        <v>54</v>
      </c>
      <c r="F278" s="51">
        <v>0.61458333333333337</v>
      </c>
      <c r="G278" s="51">
        <v>0.6166666666666667</v>
      </c>
      <c r="H278" s="52">
        <v>2.0833333333333333E-3</v>
      </c>
      <c r="I278" s="15" t="s">
        <v>328</v>
      </c>
      <c r="J278" s="52" t="str">
        <f>VLOOKUP(I278,'Master Codes'!B:C,2,FALSE)</f>
        <v>DSP</v>
      </c>
      <c r="K278" s="13" t="s">
        <v>329</v>
      </c>
      <c r="L278" s="13" t="s">
        <v>18</v>
      </c>
      <c r="M278" s="52">
        <f t="shared" si="4"/>
        <v>2.0833333333333333E-3</v>
      </c>
    </row>
    <row r="279" spans="2:13" x14ac:dyDescent="0.25">
      <c r="B279" s="68">
        <v>45517</v>
      </c>
      <c r="C279" s="14">
        <v>816</v>
      </c>
      <c r="D279" s="16">
        <v>657</v>
      </c>
      <c r="E279" s="16" t="s">
        <v>65</v>
      </c>
      <c r="F279" s="54">
        <v>0.65625</v>
      </c>
      <c r="G279" s="54">
        <v>0.70833333333333337</v>
      </c>
      <c r="H279" s="55">
        <v>5.2083333333333336E-2</v>
      </c>
      <c r="I279" s="16">
        <v>83</v>
      </c>
      <c r="J279" s="55" t="str">
        <f>VLOOKUP(I279,'Master Codes'!B:C,2,FALSE)</f>
        <v>ATC</v>
      </c>
      <c r="K279" s="14" t="s">
        <v>330</v>
      </c>
      <c r="L279" s="14" t="s">
        <v>18</v>
      </c>
      <c r="M279" s="55">
        <f t="shared" si="4"/>
        <v>5.2083333333333336E-2</v>
      </c>
    </row>
    <row r="280" spans="2:13" x14ac:dyDescent="0.25">
      <c r="B280" s="67">
        <v>45518</v>
      </c>
      <c r="C280" s="13">
        <v>816</v>
      </c>
      <c r="D280" s="15">
        <v>233</v>
      </c>
      <c r="E280" s="15" t="s">
        <v>186</v>
      </c>
      <c r="F280" s="51">
        <v>0.29652777777777778</v>
      </c>
      <c r="G280" s="51">
        <v>0.29722222222222222</v>
      </c>
      <c r="H280" s="52">
        <v>6.9444444444444447E-4</v>
      </c>
      <c r="I280" s="15" t="s">
        <v>71</v>
      </c>
      <c r="J280" s="52" t="str">
        <f>VLOOKUP(I280,'Master Codes'!B:C,2,FALSE)</f>
        <v>SY</v>
      </c>
      <c r="K280" s="13" t="s">
        <v>331</v>
      </c>
      <c r="L280" s="13" t="s">
        <v>47</v>
      </c>
      <c r="M280" s="52">
        <f t="shared" si="4"/>
        <v>6.9444444444444447E-4</v>
      </c>
    </row>
    <row r="281" spans="2:13" x14ac:dyDescent="0.25">
      <c r="B281" s="68">
        <v>45518</v>
      </c>
      <c r="C281" s="14">
        <v>813</v>
      </c>
      <c r="D281" s="16">
        <v>341</v>
      </c>
      <c r="E281" s="16" t="s">
        <v>24</v>
      </c>
      <c r="F281" s="54">
        <v>0.27361111111111114</v>
      </c>
      <c r="G281" s="54">
        <v>0.35208333333333336</v>
      </c>
      <c r="H281" s="55">
        <v>7.8472222222222221E-2</v>
      </c>
      <c r="I281" s="16">
        <v>64</v>
      </c>
      <c r="J281" s="55" t="str">
        <f>VLOOKUP(I281,'Master Codes'!B:C,2,FALSE)</f>
        <v>FLT</v>
      </c>
      <c r="K281" s="14" t="s">
        <v>332</v>
      </c>
      <c r="L281" s="14" t="s">
        <v>47</v>
      </c>
      <c r="M281" s="55">
        <f t="shared" si="4"/>
        <v>7.8472222222222221E-2</v>
      </c>
    </row>
    <row r="282" spans="2:13" x14ac:dyDescent="0.25">
      <c r="B282" s="67">
        <v>45518</v>
      </c>
      <c r="C282" s="13">
        <v>815</v>
      </c>
      <c r="D282" s="15">
        <v>395</v>
      </c>
      <c r="E282" s="15" t="s">
        <v>52</v>
      </c>
      <c r="F282" s="51">
        <v>0.6020833333333333</v>
      </c>
      <c r="G282" s="51">
        <v>0.62569444444444444</v>
      </c>
      <c r="H282" s="52">
        <v>2.361111111111111E-2</v>
      </c>
      <c r="I282" s="15">
        <v>41</v>
      </c>
      <c r="J282" s="52" t="str">
        <f>VLOOKUP(I282,'Master Codes'!B:C,2,FALSE)</f>
        <v>MX</v>
      </c>
      <c r="K282" s="13" t="s">
        <v>333</v>
      </c>
      <c r="L282" s="13" t="s">
        <v>47</v>
      </c>
      <c r="M282" s="52">
        <f t="shared" si="4"/>
        <v>2.361111111111111E-2</v>
      </c>
    </row>
    <row r="283" spans="2:13" x14ac:dyDescent="0.25">
      <c r="B283" s="68">
        <v>45518</v>
      </c>
      <c r="C283" s="14">
        <v>828</v>
      </c>
      <c r="D283" s="16">
        <v>425</v>
      </c>
      <c r="E283" s="16" t="s">
        <v>54</v>
      </c>
      <c r="F283" s="54">
        <v>0.61597222222222225</v>
      </c>
      <c r="G283" s="54">
        <v>0.61805555555555558</v>
      </c>
      <c r="H283" s="55">
        <v>2.0833333333333333E-3</v>
      </c>
      <c r="I283" s="16">
        <v>4</v>
      </c>
      <c r="J283" s="55" t="str">
        <f>VLOOKUP(I283,'Master Codes'!B:C,2,FALSE)</f>
        <v>SOC</v>
      </c>
      <c r="K283" s="14" t="s">
        <v>334</v>
      </c>
      <c r="L283" s="14" t="s">
        <v>47</v>
      </c>
      <c r="M283" s="55">
        <f t="shared" si="4"/>
        <v>2.0833333333333333E-3</v>
      </c>
    </row>
    <row r="284" spans="2:13" x14ac:dyDescent="0.25">
      <c r="B284" s="67">
        <v>45518</v>
      </c>
      <c r="C284" s="13">
        <v>840</v>
      </c>
      <c r="D284" s="15">
        <v>943</v>
      </c>
      <c r="E284" s="15" t="s">
        <v>299</v>
      </c>
      <c r="F284" s="51">
        <v>0.625</v>
      </c>
      <c r="G284" s="51">
        <v>0.64652777777777781</v>
      </c>
      <c r="H284" s="52">
        <v>2.1527777777777778E-2</v>
      </c>
      <c r="I284" s="15" t="s">
        <v>71</v>
      </c>
      <c r="J284" s="52" t="str">
        <f>VLOOKUP(I284,'Master Codes'!B:C,2,FALSE)</f>
        <v>SY</v>
      </c>
      <c r="K284" s="13" t="s">
        <v>335</v>
      </c>
      <c r="L284" s="13" t="s">
        <v>47</v>
      </c>
      <c r="M284" s="52">
        <f t="shared" si="4"/>
        <v>2.1527777777777778E-2</v>
      </c>
    </row>
    <row r="285" spans="2:13" x14ac:dyDescent="0.25">
      <c r="B285" s="68">
        <v>45518</v>
      </c>
      <c r="C285" s="14">
        <v>822</v>
      </c>
      <c r="D285" s="16">
        <v>107</v>
      </c>
      <c r="E285" s="16" t="s">
        <v>69</v>
      </c>
      <c r="F285" s="54">
        <v>0.63472222222222219</v>
      </c>
      <c r="G285" s="54">
        <v>0.66249999999999998</v>
      </c>
      <c r="H285" s="55">
        <v>1.6666666666666666E-2</v>
      </c>
      <c r="I285" s="16">
        <v>93</v>
      </c>
      <c r="J285" s="55" t="str">
        <f>VLOOKUP(I285,'Master Codes'!B:C,2,FALSE)</f>
        <v>LATE</v>
      </c>
      <c r="K285" s="14" t="s">
        <v>336</v>
      </c>
      <c r="L285" s="14" t="s">
        <v>47</v>
      </c>
      <c r="M285" s="55">
        <f t="shared" si="4"/>
        <v>8.3333333333333332E-3</v>
      </c>
    </row>
    <row r="286" spans="2:13" x14ac:dyDescent="0.25">
      <c r="B286" s="67">
        <v>45518</v>
      </c>
      <c r="C286" s="13">
        <v>822</v>
      </c>
      <c r="D286" s="15">
        <v>107</v>
      </c>
      <c r="E286" s="15" t="s">
        <v>69</v>
      </c>
      <c r="F286" s="51">
        <v>0.63472222222222219</v>
      </c>
      <c r="G286" s="51">
        <v>0.66249999999999998</v>
      </c>
      <c r="H286" s="52">
        <v>1.1111111111111112E-2</v>
      </c>
      <c r="I286" s="15" t="s">
        <v>56</v>
      </c>
      <c r="J286" s="52" t="str">
        <f>VLOOKUP(I286,'Master Codes'!B:C,2,FALSE)</f>
        <v>STA</v>
      </c>
      <c r="K286" s="13" t="s">
        <v>336</v>
      </c>
      <c r="L286" s="13" t="s">
        <v>47</v>
      </c>
      <c r="M286" s="52">
        <f t="shared" si="4"/>
        <v>5.5555555555555558E-3</v>
      </c>
    </row>
    <row r="287" spans="2:13" x14ac:dyDescent="0.25">
      <c r="B287" s="68">
        <v>45519</v>
      </c>
      <c r="C287" s="14">
        <v>809</v>
      </c>
      <c r="D287" s="16">
        <v>391</v>
      </c>
      <c r="E287" s="16" t="s">
        <v>52</v>
      </c>
      <c r="F287" s="54">
        <v>0.25</v>
      </c>
      <c r="G287" s="54">
        <v>0.57708333333333328</v>
      </c>
      <c r="H287" s="55">
        <v>0.32708333333333334</v>
      </c>
      <c r="I287" s="16">
        <v>46</v>
      </c>
      <c r="J287" s="55" t="str">
        <f>VLOOKUP(I287,'Master Codes'!B:C,2,FALSE)</f>
        <v>MX</v>
      </c>
      <c r="K287" s="14" t="s">
        <v>337</v>
      </c>
      <c r="L287" s="14" t="s">
        <v>18</v>
      </c>
      <c r="M287" s="55">
        <f t="shared" si="4"/>
        <v>0.32708333333333334</v>
      </c>
    </row>
    <row r="288" spans="2:13" x14ac:dyDescent="0.25">
      <c r="B288" s="67">
        <v>45519</v>
      </c>
      <c r="C288" s="13">
        <v>815</v>
      </c>
      <c r="D288" s="15">
        <v>281</v>
      </c>
      <c r="E288" s="15" t="s">
        <v>50</v>
      </c>
      <c r="F288" s="51">
        <v>0.25486111111111109</v>
      </c>
      <c r="G288" s="51">
        <v>0.25694444444444442</v>
      </c>
      <c r="H288" s="52">
        <v>2.0833333333333333E-3</v>
      </c>
      <c r="I288" s="15">
        <v>37</v>
      </c>
      <c r="J288" s="52" t="str">
        <f>VLOOKUP(I288,'Master Codes'!B:C,2,FALSE)</f>
        <v>CAT</v>
      </c>
      <c r="K288" s="13" t="s">
        <v>338</v>
      </c>
      <c r="L288" s="13" t="s">
        <v>18</v>
      </c>
      <c r="M288" s="52">
        <f t="shared" si="4"/>
        <v>2.0833333333333333E-3</v>
      </c>
    </row>
    <row r="289" spans="2:13" x14ac:dyDescent="0.25">
      <c r="B289" s="68">
        <v>45519</v>
      </c>
      <c r="C289" s="14">
        <v>816</v>
      </c>
      <c r="D289" s="16">
        <v>501</v>
      </c>
      <c r="E289" s="16" t="s">
        <v>33</v>
      </c>
      <c r="F289" s="54">
        <v>0.2638888888888889</v>
      </c>
      <c r="G289" s="54">
        <v>0.2673611111111111</v>
      </c>
      <c r="H289" s="55">
        <v>3.472222222222222E-3</v>
      </c>
      <c r="I289" s="16" t="s">
        <v>339</v>
      </c>
      <c r="J289" s="55" t="str">
        <f>VLOOKUP(I289,'Master Codes'!B:C,2,FALSE)</f>
        <v>WX</v>
      </c>
      <c r="K289" s="14" t="s">
        <v>340</v>
      </c>
      <c r="L289" s="14" t="s">
        <v>18</v>
      </c>
      <c r="M289" s="55">
        <f t="shared" si="4"/>
        <v>3.472222222222222E-3</v>
      </c>
    </row>
    <row r="290" spans="2:13" x14ac:dyDescent="0.25">
      <c r="B290" s="67">
        <v>45519</v>
      </c>
      <c r="C290" s="13">
        <v>822</v>
      </c>
      <c r="D290" s="15">
        <v>1907</v>
      </c>
      <c r="E290" s="15" t="s">
        <v>83</v>
      </c>
      <c r="F290" s="51">
        <v>0.26874999999999999</v>
      </c>
      <c r="G290" s="51">
        <v>0.26944444444444443</v>
      </c>
      <c r="H290" s="52">
        <v>6.9444444444444447E-4</v>
      </c>
      <c r="I290" s="15">
        <v>20</v>
      </c>
      <c r="J290" s="52" t="str">
        <f>VLOOKUP(I290,'Master Codes'!B:C,2,FALSE)</f>
        <v>SY</v>
      </c>
      <c r="K290" s="13" t="s">
        <v>341</v>
      </c>
      <c r="L290" s="13" t="s">
        <v>18</v>
      </c>
      <c r="M290" s="52">
        <f t="shared" si="4"/>
        <v>6.9444444444444447E-4</v>
      </c>
    </row>
    <row r="291" spans="2:13" x14ac:dyDescent="0.25">
      <c r="B291" s="68">
        <v>45519</v>
      </c>
      <c r="C291" s="14">
        <v>833</v>
      </c>
      <c r="D291" s="16">
        <v>667</v>
      </c>
      <c r="E291" s="16" t="s">
        <v>43</v>
      </c>
      <c r="F291" s="54">
        <v>0.31944444444444442</v>
      </c>
      <c r="G291" s="54">
        <v>0.32291666666666669</v>
      </c>
      <c r="H291" s="55">
        <v>3.472222222222222E-3</v>
      </c>
      <c r="I291" s="16" t="s">
        <v>22</v>
      </c>
      <c r="J291" s="55" t="str">
        <f>VLOOKUP(I291,'Master Codes'!B:C,2,FALSE)</f>
        <v>ATC</v>
      </c>
      <c r="K291" s="14" t="s">
        <v>342</v>
      </c>
      <c r="L291" s="14" t="s">
        <v>18</v>
      </c>
      <c r="M291" s="55">
        <f t="shared" si="4"/>
        <v>3.472222222222222E-3</v>
      </c>
    </row>
    <row r="292" spans="2:13" x14ac:dyDescent="0.25">
      <c r="B292" s="67">
        <v>45519</v>
      </c>
      <c r="C292" s="13">
        <v>821</v>
      </c>
      <c r="D292" s="15">
        <v>653</v>
      </c>
      <c r="E292" s="15" t="s">
        <v>65</v>
      </c>
      <c r="F292" s="51">
        <v>0.34305555555555556</v>
      </c>
      <c r="G292" s="51">
        <v>0.3611111111111111</v>
      </c>
      <c r="H292" s="52">
        <v>1.8055555555555554E-2</v>
      </c>
      <c r="I292" s="15" t="s">
        <v>22</v>
      </c>
      <c r="J292" s="52" t="str">
        <f>VLOOKUP(I292,'Master Codes'!B:C,2,FALSE)</f>
        <v>ATC</v>
      </c>
      <c r="K292" s="13" t="s">
        <v>342</v>
      </c>
      <c r="L292" s="13" t="s">
        <v>18</v>
      </c>
      <c r="M292" s="52">
        <f t="shared" si="4"/>
        <v>1.8055555555555554E-2</v>
      </c>
    </row>
    <row r="293" spans="2:13" x14ac:dyDescent="0.25">
      <c r="B293" s="68">
        <v>45519</v>
      </c>
      <c r="C293" s="14">
        <v>820</v>
      </c>
      <c r="D293" s="16">
        <v>909</v>
      </c>
      <c r="E293" s="16" t="s">
        <v>31</v>
      </c>
      <c r="F293" s="54">
        <v>0.35208333333333336</v>
      </c>
      <c r="G293" s="54">
        <v>0.35972222222222222</v>
      </c>
      <c r="H293" s="55">
        <v>7.6388888888888886E-3</v>
      </c>
      <c r="I293" s="16" t="s">
        <v>22</v>
      </c>
      <c r="J293" s="55" t="str">
        <f>VLOOKUP(I293,'Master Codes'!B:C,2,FALSE)</f>
        <v>ATC</v>
      </c>
      <c r="K293" s="14" t="s">
        <v>342</v>
      </c>
      <c r="L293" s="14" t="s">
        <v>18</v>
      </c>
      <c r="M293" s="55">
        <f t="shared" si="4"/>
        <v>7.6388888888888886E-3</v>
      </c>
    </row>
    <row r="294" spans="2:13" x14ac:dyDescent="0.25">
      <c r="B294" s="67">
        <v>45519</v>
      </c>
      <c r="C294" s="13">
        <v>852</v>
      </c>
      <c r="D294" s="15">
        <v>1203</v>
      </c>
      <c r="E294" s="15" t="s">
        <v>242</v>
      </c>
      <c r="F294" s="51">
        <v>0.3611111111111111</v>
      </c>
      <c r="G294" s="51">
        <v>0.36875000000000002</v>
      </c>
      <c r="H294" s="52">
        <v>7.6388888888888886E-3</v>
      </c>
      <c r="I294" s="15">
        <v>41</v>
      </c>
      <c r="J294" s="52" t="str">
        <f>VLOOKUP(I294,'Master Codes'!B:C,2,FALSE)</f>
        <v>MX</v>
      </c>
      <c r="K294" s="13" t="s">
        <v>343</v>
      </c>
      <c r="L294" s="13" t="s">
        <v>18</v>
      </c>
      <c r="M294" s="52">
        <f t="shared" si="4"/>
        <v>7.6388888888888886E-3</v>
      </c>
    </row>
    <row r="295" spans="2:13" x14ac:dyDescent="0.25">
      <c r="B295" s="68">
        <v>45519</v>
      </c>
      <c r="C295" s="14">
        <v>842</v>
      </c>
      <c r="D295" s="16">
        <v>919</v>
      </c>
      <c r="E295" s="16" t="s">
        <v>203</v>
      </c>
      <c r="F295" s="54">
        <v>0.57916666666666672</v>
      </c>
      <c r="G295" s="54">
        <v>0.62708333333333333</v>
      </c>
      <c r="H295" s="55">
        <v>4.791666666666667E-2</v>
      </c>
      <c r="I295" s="16">
        <v>41</v>
      </c>
      <c r="J295" s="55" t="str">
        <f>VLOOKUP(I295,'Master Codes'!B:C,2,FALSE)</f>
        <v>MX</v>
      </c>
      <c r="K295" s="14" t="s">
        <v>344</v>
      </c>
      <c r="L295" s="14" t="s">
        <v>47</v>
      </c>
      <c r="M295" s="55">
        <f t="shared" si="4"/>
        <v>4.791666666666667E-2</v>
      </c>
    </row>
    <row r="296" spans="2:13" x14ac:dyDescent="0.25">
      <c r="B296" s="67">
        <v>45519</v>
      </c>
      <c r="C296" s="13">
        <v>821</v>
      </c>
      <c r="D296" s="15">
        <v>633</v>
      </c>
      <c r="E296" s="15" t="s">
        <v>116</v>
      </c>
      <c r="F296" s="51">
        <v>0.58819444444444446</v>
      </c>
      <c r="G296" s="51">
        <v>0.60138888888888886</v>
      </c>
      <c r="H296" s="52">
        <v>5.5555555555555558E-3</v>
      </c>
      <c r="I296" s="15">
        <v>93</v>
      </c>
      <c r="J296" s="52" t="str">
        <f>VLOOKUP(I296,'Master Codes'!B:C,2,FALSE)</f>
        <v>LATE</v>
      </c>
      <c r="K296" s="13" t="s">
        <v>345</v>
      </c>
      <c r="L296" s="13" t="s">
        <v>47</v>
      </c>
      <c r="M296" s="52">
        <f t="shared" si="4"/>
        <v>2.7777777777777779E-3</v>
      </c>
    </row>
    <row r="297" spans="2:13" x14ac:dyDescent="0.25">
      <c r="B297" s="68">
        <v>45519</v>
      </c>
      <c r="C297" s="14">
        <v>821</v>
      </c>
      <c r="D297" s="16">
        <v>633</v>
      </c>
      <c r="E297" s="16" t="s">
        <v>116</v>
      </c>
      <c r="F297" s="54">
        <v>0.58819444444444446</v>
      </c>
      <c r="G297" s="54">
        <v>0.60138888888888886</v>
      </c>
      <c r="H297" s="55">
        <v>7.6388888888888886E-3</v>
      </c>
      <c r="I297" s="16">
        <v>41</v>
      </c>
      <c r="J297" s="55" t="str">
        <f>VLOOKUP(I297,'Master Codes'!B:C,2,FALSE)</f>
        <v>MX</v>
      </c>
      <c r="K297" s="14" t="s">
        <v>345</v>
      </c>
      <c r="L297" s="14" t="s">
        <v>47</v>
      </c>
      <c r="M297" s="55">
        <f t="shared" si="4"/>
        <v>3.8194444444444443E-3</v>
      </c>
    </row>
    <row r="298" spans="2:13" x14ac:dyDescent="0.25">
      <c r="B298" s="67">
        <v>45519</v>
      </c>
      <c r="C298" s="13">
        <v>814</v>
      </c>
      <c r="D298" s="15">
        <v>681</v>
      </c>
      <c r="E298" s="15" t="s">
        <v>159</v>
      </c>
      <c r="F298" s="51">
        <v>0.61111111111111116</v>
      </c>
      <c r="G298" s="51">
        <v>0.61388888888888893</v>
      </c>
      <c r="H298" s="52">
        <v>2.7777777777777779E-3</v>
      </c>
      <c r="I298" s="15" t="s">
        <v>328</v>
      </c>
      <c r="J298" s="52" t="str">
        <f>VLOOKUP(I298,'Master Codes'!B:C,2,FALSE)</f>
        <v>DSP</v>
      </c>
      <c r="K298" s="13" t="s">
        <v>346</v>
      </c>
      <c r="L298" s="13" t="s">
        <v>47</v>
      </c>
      <c r="M298" s="52">
        <f t="shared" si="4"/>
        <v>2.7777777777777779E-3</v>
      </c>
    </row>
    <row r="299" spans="2:13" x14ac:dyDescent="0.25">
      <c r="B299" s="68">
        <v>45519</v>
      </c>
      <c r="C299" s="14">
        <v>825</v>
      </c>
      <c r="D299" s="16">
        <v>425</v>
      </c>
      <c r="E299" s="16" t="s">
        <v>54</v>
      </c>
      <c r="F299" s="54">
        <v>0.62083333333333335</v>
      </c>
      <c r="G299" s="54">
        <v>0.62916666666666665</v>
      </c>
      <c r="H299" s="55">
        <v>8.3333333333333332E-3</v>
      </c>
      <c r="I299" s="16" t="s">
        <v>71</v>
      </c>
      <c r="J299" s="55" t="str">
        <f>VLOOKUP(I299,'Master Codes'!B:C,2,FALSE)</f>
        <v>SY</v>
      </c>
      <c r="K299" s="14" t="s">
        <v>347</v>
      </c>
      <c r="L299" s="14" t="s">
        <v>47</v>
      </c>
      <c r="M299" s="55">
        <f t="shared" si="4"/>
        <v>8.3333333333333332E-3</v>
      </c>
    </row>
    <row r="300" spans="2:13" x14ac:dyDescent="0.25">
      <c r="B300" s="67">
        <v>45519</v>
      </c>
      <c r="C300" s="13">
        <v>808</v>
      </c>
      <c r="D300" s="15">
        <v>395</v>
      </c>
      <c r="E300" s="15" t="s">
        <v>52</v>
      </c>
      <c r="F300" s="51">
        <v>0.625</v>
      </c>
      <c r="G300" s="51">
        <v>0.63124999999999998</v>
      </c>
      <c r="H300" s="52">
        <v>6.2500000000000003E-3</v>
      </c>
      <c r="I300" s="15">
        <v>68</v>
      </c>
      <c r="J300" s="52" t="str">
        <f>VLOOKUP(I300,'Master Codes'!B:C,2,FALSE)</f>
        <v>INFT</v>
      </c>
      <c r="K300" s="13" t="s">
        <v>348</v>
      </c>
      <c r="L300" s="13" t="s">
        <v>47</v>
      </c>
      <c r="M300" s="52">
        <f t="shared" si="4"/>
        <v>6.2500000000000003E-3</v>
      </c>
    </row>
    <row r="301" spans="2:13" x14ac:dyDescent="0.25">
      <c r="B301" s="68">
        <v>45519</v>
      </c>
      <c r="C301" s="14">
        <v>849</v>
      </c>
      <c r="D301" s="16">
        <v>1273</v>
      </c>
      <c r="E301" s="16" t="s">
        <v>61</v>
      </c>
      <c r="F301" s="54">
        <v>0.62986111111111109</v>
      </c>
      <c r="G301" s="54">
        <v>0.63263888888888886</v>
      </c>
      <c r="H301" s="55">
        <v>2.7777777777777779E-3</v>
      </c>
      <c r="I301" s="16">
        <v>91</v>
      </c>
      <c r="J301" s="55" t="str">
        <f>VLOOKUP(I301,'Master Codes'!B:C,2,FALSE)</f>
        <v>SOC</v>
      </c>
      <c r="K301" s="14" t="s">
        <v>349</v>
      </c>
      <c r="L301" s="14" t="s">
        <v>47</v>
      </c>
      <c r="M301" s="55">
        <f t="shared" si="4"/>
        <v>2.7777777777777779E-3</v>
      </c>
    </row>
    <row r="302" spans="2:13" x14ac:dyDescent="0.25">
      <c r="B302" s="67">
        <v>45519</v>
      </c>
      <c r="C302" s="13">
        <v>804</v>
      </c>
      <c r="D302" s="15">
        <v>285</v>
      </c>
      <c r="E302" s="15" t="s">
        <v>50</v>
      </c>
      <c r="F302" s="51">
        <v>0.64375000000000004</v>
      </c>
      <c r="G302" s="51">
        <v>0.65902777777777777</v>
      </c>
      <c r="H302" s="52">
        <v>5.5555555555555558E-3</v>
      </c>
      <c r="I302" s="15">
        <v>93</v>
      </c>
      <c r="J302" s="52" t="str">
        <f>VLOOKUP(I302,'Master Codes'!B:C,2,FALSE)</f>
        <v>LATE</v>
      </c>
      <c r="K302" s="13" t="s">
        <v>350</v>
      </c>
      <c r="L302" s="13" t="s">
        <v>47</v>
      </c>
      <c r="M302" s="52">
        <f t="shared" si="4"/>
        <v>2.7777777777777779E-3</v>
      </c>
    </row>
    <row r="303" spans="2:13" x14ac:dyDescent="0.25">
      <c r="B303" s="68">
        <v>45519</v>
      </c>
      <c r="C303" s="14">
        <v>804</v>
      </c>
      <c r="D303" s="16">
        <v>285</v>
      </c>
      <c r="E303" s="16" t="s">
        <v>50</v>
      </c>
      <c r="F303" s="54">
        <v>0.64375000000000004</v>
      </c>
      <c r="G303" s="54">
        <v>0.65902777777777777</v>
      </c>
      <c r="H303" s="55">
        <v>9.7222222222222224E-3</v>
      </c>
      <c r="I303" s="16" t="s">
        <v>134</v>
      </c>
      <c r="J303" s="55" t="str">
        <f>VLOOKUP(I303,'Master Codes'!B:C,2,FALSE)</f>
        <v>SAFE</v>
      </c>
      <c r="K303" s="14" t="s">
        <v>350</v>
      </c>
      <c r="L303" s="14" t="s">
        <v>47</v>
      </c>
      <c r="M303" s="55">
        <f t="shared" si="4"/>
        <v>4.8611111111111112E-3</v>
      </c>
    </row>
    <row r="304" spans="2:13" x14ac:dyDescent="0.25">
      <c r="B304" s="67">
        <v>45519</v>
      </c>
      <c r="C304" s="13">
        <v>833</v>
      </c>
      <c r="D304" s="15">
        <v>219</v>
      </c>
      <c r="E304" s="15" t="s">
        <v>76</v>
      </c>
      <c r="F304" s="51">
        <v>0.63472222222222219</v>
      </c>
      <c r="G304" s="51">
        <v>0.65069444444444446</v>
      </c>
      <c r="H304" s="52">
        <v>1.5972222222222221E-2</v>
      </c>
      <c r="I304" s="15">
        <v>93</v>
      </c>
      <c r="J304" s="52" t="str">
        <f>VLOOKUP(I304,'Master Codes'!B:C,2,FALSE)</f>
        <v>LATE</v>
      </c>
      <c r="K304" s="13" t="s">
        <v>202</v>
      </c>
      <c r="L304" s="13" t="s">
        <v>47</v>
      </c>
      <c r="M304" s="52">
        <f t="shared" si="4"/>
        <v>1.5972222222222221E-2</v>
      </c>
    </row>
    <row r="305" spans="2:13" x14ac:dyDescent="0.25">
      <c r="B305" s="68">
        <v>45519</v>
      </c>
      <c r="C305" s="14">
        <v>831</v>
      </c>
      <c r="D305" s="16">
        <v>1037</v>
      </c>
      <c r="E305" s="16" t="s">
        <v>170</v>
      </c>
      <c r="F305" s="54">
        <v>0.65277777777777779</v>
      </c>
      <c r="G305" s="54">
        <v>0.68125000000000002</v>
      </c>
      <c r="H305" s="55">
        <v>1.5277777777777777E-2</v>
      </c>
      <c r="I305" s="16">
        <v>93</v>
      </c>
      <c r="J305" s="55" t="str">
        <f>VLOOKUP(I305,'Master Codes'!B:C,2,FALSE)</f>
        <v>LATE</v>
      </c>
      <c r="K305" s="14" t="s">
        <v>351</v>
      </c>
      <c r="L305" s="14" t="s">
        <v>47</v>
      </c>
      <c r="M305" s="55">
        <f t="shared" si="4"/>
        <v>7.6388888888888886E-3</v>
      </c>
    </row>
    <row r="306" spans="2:13" x14ac:dyDescent="0.25">
      <c r="B306" s="67">
        <v>45519</v>
      </c>
      <c r="C306" s="13">
        <v>831</v>
      </c>
      <c r="D306" s="15">
        <v>1037</v>
      </c>
      <c r="E306" s="15" t="s">
        <v>170</v>
      </c>
      <c r="F306" s="51">
        <v>0.65277777777777779</v>
      </c>
      <c r="G306" s="51">
        <v>0.68125000000000002</v>
      </c>
      <c r="H306" s="52">
        <v>1.3194444444444444E-2</v>
      </c>
      <c r="I306" s="15">
        <v>41</v>
      </c>
      <c r="J306" s="52" t="str">
        <f>VLOOKUP(I306,'Master Codes'!B:C,2,FALSE)</f>
        <v>MX</v>
      </c>
      <c r="K306" s="13" t="s">
        <v>351</v>
      </c>
      <c r="L306" s="13" t="s">
        <v>47</v>
      </c>
      <c r="M306" s="52">
        <f t="shared" si="4"/>
        <v>6.5972222222222222E-3</v>
      </c>
    </row>
    <row r="307" spans="2:13" x14ac:dyDescent="0.25">
      <c r="B307" s="68">
        <v>45519</v>
      </c>
      <c r="C307" s="14">
        <v>846</v>
      </c>
      <c r="D307" s="16">
        <v>107</v>
      </c>
      <c r="E307" s="16" t="s">
        <v>69</v>
      </c>
      <c r="F307" s="54">
        <v>0.66666666666666663</v>
      </c>
      <c r="G307" s="54">
        <v>0.67152777777777772</v>
      </c>
      <c r="H307" s="55">
        <v>4.8611111111111112E-3</v>
      </c>
      <c r="I307" s="16">
        <v>93</v>
      </c>
      <c r="J307" s="55" t="str">
        <f>VLOOKUP(I307,'Master Codes'!B:C,2,FALSE)</f>
        <v>LATE</v>
      </c>
      <c r="K307" s="14" t="s">
        <v>202</v>
      </c>
      <c r="L307" s="14" t="s">
        <v>47</v>
      </c>
      <c r="M307" s="55">
        <f t="shared" si="4"/>
        <v>4.8611111111111112E-3</v>
      </c>
    </row>
    <row r="308" spans="2:13" x14ac:dyDescent="0.25">
      <c r="B308" s="67">
        <v>45519</v>
      </c>
      <c r="C308" s="13">
        <v>834</v>
      </c>
      <c r="D308" s="15">
        <v>1913</v>
      </c>
      <c r="E308" s="15" t="s">
        <v>72</v>
      </c>
      <c r="F308" s="51">
        <v>0.66249999999999998</v>
      </c>
      <c r="G308" s="51">
        <v>0.69236111111111109</v>
      </c>
      <c r="H308" s="52">
        <v>1.0416666666666666E-2</v>
      </c>
      <c r="I308" s="15">
        <v>93</v>
      </c>
      <c r="J308" s="52" t="str">
        <f>VLOOKUP(I308,'Master Codes'!B:C,2,FALSE)</f>
        <v>LATE</v>
      </c>
      <c r="K308" s="13" t="s">
        <v>352</v>
      </c>
      <c r="L308" s="13" t="s">
        <v>47</v>
      </c>
      <c r="M308" s="52">
        <f t="shared" si="4"/>
        <v>5.208333333333333E-3</v>
      </c>
    </row>
    <row r="309" spans="2:13" x14ac:dyDescent="0.25">
      <c r="B309" s="68">
        <v>45519</v>
      </c>
      <c r="C309" s="14">
        <v>834</v>
      </c>
      <c r="D309" s="16">
        <v>1913</v>
      </c>
      <c r="E309" s="16" t="s">
        <v>72</v>
      </c>
      <c r="F309" s="54">
        <v>0.66249999999999998</v>
      </c>
      <c r="G309" s="54">
        <v>0.69236111111111109</v>
      </c>
      <c r="H309" s="55">
        <v>1.9444444444444445E-2</v>
      </c>
      <c r="I309" s="16">
        <v>46</v>
      </c>
      <c r="J309" s="55" t="str">
        <f>VLOOKUP(I309,'Master Codes'!B:C,2,FALSE)</f>
        <v>MX</v>
      </c>
      <c r="K309" s="14" t="s">
        <v>352</v>
      </c>
      <c r="L309" s="14" t="s">
        <v>47</v>
      </c>
      <c r="M309" s="55">
        <f t="shared" si="4"/>
        <v>9.7222222222222224E-3</v>
      </c>
    </row>
    <row r="310" spans="2:13" x14ac:dyDescent="0.25">
      <c r="B310" s="67">
        <v>45519</v>
      </c>
      <c r="C310" s="13">
        <v>821</v>
      </c>
      <c r="D310" s="15">
        <v>1701</v>
      </c>
      <c r="E310" s="15" t="s">
        <v>59</v>
      </c>
      <c r="F310" s="51">
        <v>0.64861111111111114</v>
      </c>
      <c r="G310" s="51">
        <v>0.85</v>
      </c>
      <c r="H310" s="52">
        <v>0.2013888888888889</v>
      </c>
      <c r="I310" s="15">
        <v>64</v>
      </c>
      <c r="J310" s="52" t="str">
        <f>VLOOKUP(I310,'Master Codes'!B:C,2,FALSE)</f>
        <v>FLT</v>
      </c>
      <c r="K310" s="13" t="s">
        <v>353</v>
      </c>
      <c r="L310" s="13" t="s">
        <v>47</v>
      </c>
      <c r="M310" s="52">
        <f t="shared" si="4"/>
        <v>0.2013888888888889</v>
      </c>
    </row>
    <row r="311" spans="2:13" x14ac:dyDescent="0.25">
      <c r="B311" s="68">
        <v>45519</v>
      </c>
      <c r="C311" s="14">
        <v>815</v>
      </c>
      <c r="D311" s="16">
        <v>429</v>
      </c>
      <c r="E311" s="16" t="s">
        <v>54</v>
      </c>
      <c r="F311" s="54">
        <v>0.87152777777777779</v>
      </c>
      <c r="G311" s="54">
        <v>0.88263888888888886</v>
      </c>
      <c r="H311" s="55">
        <v>7.6388888888888886E-3</v>
      </c>
      <c r="I311" s="16">
        <v>93</v>
      </c>
      <c r="J311" s="55" t="str">
        <f>VLOOKUP(I311,'Master Codes'!B:C,2,FALSE)</f>
        <v>LATE</v>
      </c>
      <c r="K311" s="14" t="s">
        <v>354</v>
      </c>
      <c r="L311" s="14" t="s">
        <v>47</v>
      </c>
      <c r="M311" s="55">
        <f t="shared" si="4"/>
        <v>3.8194444444444443E-3</v>
      </c>
    </row>
    <row r="312" spans="2:13" x14ac:dyDescent="0.25">
      <c r="B312" s="67">
        <v>45519</v>
      </c>
      <c r="C312" s="13">
        <v>815</v>
      </c>
      <c r="D312" s="15">
        <v>429</v>
      </c>
      <c r="E312" s="15" t="s">
        <v>54</v>
      </c>
      <c r="F312" s="51">
        <v>0.87152777777777779</v>
      </c>
      <c r="G312" s="51">
        <v>0.88263888888888886</v>
      </c>
      <c r="H312" s="52">
        <v>3.472222222222222E-3</v>
      </c>
      <c r="I312" s="15">
        <v>68</v>
      </c>
      <c r="J312" s="52" t="str">
        <f>VLOOKUP(I312,'Master Codes'!B:C,2,FALSE)</f>
        <v>INFT</v>
      </c>
      <c r="K312" s="13" t="s">
        <v>354</v>
      </c>
      <c r="L312" s="13" t="s">
        <v>47</v>
      </c>
      <c r="M312" s="52">
        <f t="shared" si="4"/>
        <v>1.736111111111111E-3</v>
      </c>
    </row>
    <row r="313" spans="2:13" x14ac:dyDescent="0.25">
      <c r="B313" s="68">
        <v>45519</v>
      </c>
      <c r="C313" s="14">
        <v>834</v>
      </c>
      <c r="D313" s="16">
        <v>397</v>
      </c>
      <c r="E313" s="16" t="s">
        <v>52</v>
      </c>
      <c r="F313" s="54">
        <v>0.86458333333333337</v>
      </c>
      <c r="G313" s="54">
        <v>0.87361111111111112</v>
      </c>
      <c r="H313" s="55">
        <v>4.1666666666666666E-3</v>
      </c>
      <c r="I313" s="16">
        <v>93</v>
      </c>
      <c r="J313" s="55" t="str">
        <f>VLOOKUP(I313,'Master Codes'!B:C,2,FALSE)</f>
        <v>LATE</v>
      </c>
      <c r="K313" s="14" t="s">
        <v>355</v>
      </c>
      <c r="L313" s="14" t="s">
        <v>47</v>
      </c>
      <c r="M313" s="55">
        <f t="shared" si="4"/>
        <v>2.0833333333333333E-3</v>
      </c>
    </row>
    <row r="314" spans="2:13" x14ac:dyDescent="0.25">
      <c r="B314" s="67">
        <v>45519</v>
      </c>
      <c r="C314" s="13">
        <v>834</v>
      </c>
      <c r="D314" s="15">
        <v>397</v>
      </c>
      <c r="E314" s="15" t="s">
        <v>52</v>
      </c>
      <c r="F314" s="51">
        <v>0.86458333333333337</v>
      </c>
      <c r="G314" s="51">
        <v>0.87361111111111112</v>
      </c>
      <c r="H314" s="52">
        <v>4.8611111111111112E-3</v>
      </c>
      <c r="I314" s="15">
        <v>18</v>
      </c>
      <c r="J314" s="52" t="str">
        <f>VLOOKUP(I314,'Master Codes'!B:C,2,FALSE)</f>
        <v>GRD</v>
      </c>
      <c r="K314" s="13" t="s">
        <v>355</v>
      </c>
      <c r="L314" s="13" t="s">
        <v>47</v>
      </c>
      <c r="M314" s="52">
        <f t="shared" si="4"/>
        <v>2.4305555555555556E-3</v>
      </c>
    </row>
    <row r="315" spans="2:13" x14ac:dyDescent="0.25">
      <c r="B315" s="68">
        <v>45520</v>
      </c>
      <c r="C315" s="14">
        <v>844</v>
      </c>
      <c r="D315" s="16">
        <v>501</v>
      </c>
      <c r="E315" s="16" t="s">
        <v>33</v>
      </c>
      <c r="F315" s="54">
        <v>0.27361111111111114</v>
      </c>
      <c r="G315" s="54">
        <v>0.28958333333333336</v>
      </c>
      <c r="H315" s="55">
        <v>6.9444444444444441E-3</v>
      </c>
      <c r="I315" s="16">
        <v>20</v>
      </c>
      <c r="J315" s="55" t="str">
        <f>VLOOKUP(I315,'Master Codes'!B:C,2,FALSE)</f>
        <v>SY</v>
      </c>
      <c r="K315" s="14" t="s">
        <v>356</v>
      </c>
      <c r="L315" s="14" t="s">
        <v>18</v>
      </c>
      <c r="M315" s="55">
        <f t="shared" si="4"/>
        <v>3.472222222222222E-3</v>
      </c>
    </row>
    <row r="316" spans="2:13" x14ac:dyDescent="0.25">
      <c r="B316" s="67">
        <v>45520</v>
      </c>
      <c r="C316" s="13">
        <v>844</v>
      </c>
      <c r="D316" s="15">
        <v>501</v>
      </c>
      <c r="E316" s="15" t="s">
        <v>33</v>
      </c>
      <c r="F316" s="51">
        <v>0.27361111111111114</v>
      </c>
      <c r="G316" s="51">
        <v>0.28958333333333336</v>
      </c>
      <c r="H316" s="52">
        <v>9.0277777777777769E-3</v>
      </c>
      <c r="I316" s="15">
        <v>87</v>
      </c>
      <c r="J316" s="52" t="str">
        <f>VLOOKUP(I316,'Master Codes'!B:C,2,FALSE)</f>
        <v>ATC</v>
      </c>
      <c r="K316" s="13" t="s">
        <v>356</v>
      </c>
      <c r="L316" s="13" t="s">
        <v>18</v>
      </c>
      <c r="M316" s="52">
        <f t="shared" si="4"/>
        <v>4.5138888888888885E-3</v>
      </c>
    </row>
    <row r="317" spans="2:13" x14ac:dyDescent="0.25">
      <c r="B317" s="68">
        <v>45520</v>
      </c>
      <c r="C317" s="14">
        <v>815</v>
      </c>
      <c r="D317" s="16">
        <v>101</v>
      </c>
      <c r="E317" s="16" t="s">
        <v>69</v>
      </c>
      <c r="F317" s="54">
        <v>0.28263888888888888</v>
      </c>
      <c r="G317" s="54">
        <v>0.28333333333333333</v>
      </c>
      <c r="H317" s="55">
        <v>6.9444444444444447E-4</v>
      </c>
      <c r="I317" s="16">
        <v>65</v>
      </c>
      <c r="J317" s="55" t="str">
        <f>VLOOKUP(I317,'Master Codes'!B:C,2,FALSE)</f>
        <v>FLT</v>
      </c>
      <c r="K317" s="14" t="s">
        <v>357</v>
      </c>
      <c r="L317" s="14" t="s">
        <v>18</v>
      </c>
      <c r="M317" s="55">
        <f t="shared" si="4"/>
        <v>6.9444444444444447E-4</v>
      </c>
    </row>
    <row r="318" spans="2:13" x14ac:dyDescent="0.25">
      <c r="B318" s="67">
        <v>45520</v>
      </c>
      <c r="C318" s="13">
        <v>846</v>
      </c>
      <c r="D318" s="15">
        <v>567</v>
      </c>
      <c r="E318" s="15" t="s">
        <v>16</v>
      </c>
      <c r="F318" s="51">
        <v>0.28749999999999998</v>
      </c>
      <c r="G318" s="51">
        <v>0.28958333333333336</v>
      </c>
      <c r="H318" s="52">
        <v>2.0833333333333333E-3</v>
      </c>
      <c r="I318" s="15" t="s">
        <v>90</v>
      </c>
      <c r="J318" s="52" t="str">
        <f>VLOOKUP(I318,'Master Codes'!B:C,2,FALSE)</f>
        <v>LATE</v>
      </c>
      <c r="K318" s="13" t="s">
        <v>358</v>
      </c>
      <c r="L318" s="13" t="s">
        <v>18</v>
      </c>
      <c r="M318" s="52">
        <f t="shared" si="4"/>
        <v>2.0833333333333333E-3</v>
      </c>
    </row>
    <row r="319" spans="2:13" x14ac:dyDescent="0.25">
      <c r="B319" s="68">
        <v>45520</v>
      </c>
      <c r="C319" s="14">
        <v>849</v>
      </c>
      <c r="D319" s="16">
        <v>193</v>
      </c>
      <c r="E319" s="16" t="s">
        <v>21</v>
      </c>
      <c r="F319" s="54">
        <v>0.31944444444444442</v>
      </c>
      <c r="G319" s="54">
        <v>0.34166666666666667</v>
      </c>
      <c r="H319" s="55">
        <v>2.2222222222222223E-2</v>
      </c>
      <c r="I319" s="16" t="s">
        <v>90</v>
      </c>
      <c r="J319" s="55" t="str">
        <f>VLOOKUP(I319,'Master Codes'!B:C,2,FALSE)</f>
        <v>LATE</v>
      </c>
      <c r="K319" s="14" t="s">
        <v>359</v>
      </c>
      <c r="L319" s="14" t="s">
        <v>18</v>
      </c>
      <c r="M319" s="55">
        <f t="shared" si="4"/>
        <v>2.2222222222222223E-2</v>
      </c>
    </row>
    <row r="320" spans="2:13" x14ac:dyDescent="0.25">
      <c r="B320" s="67">
        <v>45520</v>
      </c>
      <c r="C320" s="13">
        <v>809</v>
      </c>
      <c r="D320" s="15">
        <v>558</v>
      </c>
      <c r="E320" s="15" t="s">
        <v>92</v>
      </c>
      <c r="F320" s="51">
        <v>0.33819444444444446</v>
      </c>
      <c r="G320" s="51">
        <v>0.34722222222222221</v>
      </c>
      <c r="H320" s="52">
        <v>9.0277777777777769E-3</v>
      </c>
      <c r="I320" s="15" t="s">
        <v>22</v>
      </c>
      <c r="J320" s="52" t="str">
        <f>VLOOKUP(I320,'Master Codes'!B:C,2,FALSE)</f>
        <v>ATC</v>
      </c>
      <c r="K320" s="13" t="s">
        <v>360</v>
      </c>
      <c r="L320" s="13" t="s">
        <v>18</v>
      </c>
      <c r="M320" s="52">
        <f t="shared" si="4"/>
        <v>9.0277777777777769E-3</v>
      </c>
    </row>
    <row r="321" spans="2:13" x14ac:dyDescent="0.25">
      <c r="B321" s="68">
        <v>45520</v>
      </c>
      <c r="C321" s="14">
        <v>822</v>
      </c>
      <c r="D321" s="16">
        <v>367</v>
      </c>
      <c r="E321" s="16" t="s">
        <v>93</v>
      </c>
      <c r="F321" s="54">
        <v>0.34305555555555556</v>
      </c>
      <c r="G321" s="54">
        <v>0.34652777777777777</v>
      </c>
      <c r="H321" s="55">
        <v>3.472222222222222E-3</v>
      </c>
      <c r="I321" s="16" t="s">
        <v>22</v>
      </c>
      <c r="J321" s="55" t="str">
        <f>VLOOKUP(I321,'Master Codes'!B:C,2,FALSE)</f>
        <v>ATC</v>
      </c>
      <c r="K321" s="14" t="s">
        <v>360</v>
      </c>
      <c r="L321" s="14" t="s">
        <v>18</v>
      </c>
      <c r="M321" s="55">
        <f t="shared" si="4"/>
        <v>3.472222222222222E-3</v>
      </c>
    </row>
    <row r="322" spans="2:13" x14ac:dyDescent="0.25">
      <c r="B322" s="67">
        <v>45520</v>
      </c>
      <c r="C322" s="13">
        <v>827</v>
      </c>
      <c r="D322" s="15">
        <v>1947</v>
      </c>
      <c r="E322" s="15" t="s">
        <v>97</v>
      </c>
      <c r="F322" s="51">
        <v>0.37986111111111109</v>
      </c>
      <c r="G322" s="51">
        <v>0.40694444444444444</v>
      </c>
      <c r="H322" s="52">
        <v>2.7083333333333334E-2</v>
      </c>
      <c r="I322" s="15" t="s">
        <v>71</v>
      </c>
      <c r="J322" s="52" t="str">
        <f>VLOOKUP(I322,'Master Codes'!B:C,2,FALSE)</f>
        <v>SY</v>
      </c>
      <c r="K322" s="13" t="s">
        <v>361</v>
      </c>
      <c r="L322" s="13" t="s">
        <v>18</v>
      </c>
      <c r="M322" s="52">
        <f t="shared" ref="M322:M385" si="5" xml:space="preserve"> H322 / COUNTIFS($B:$B, B322, $D:$D, D322)</f>
        <v>2.7083333333333334E-2</v>
      </c>
    </row>
    <row r="323" spans="2:13" x14ac:dyDescent="0.25">
      <c r="B323" s="68">
        <v>45520</v>
      </c>
      <c r="C323" s="14">
        <v>837</v>
      </c>
      <c r="D323" s="16">
        <v>1491</v>
      </c>
      <c r="E323" s="16" t="s">
        <v>205</v>
      </c>
      <c r="F323" s="54">
        <v>0.60763888888888884</v>
      </c>
      <c r="G323" s="54">
        <v>0.61111111111111116</v>
      </c>
      <c r="H323" s="55">
        <v>3.472222222222222E-3</v>
      </c>
      <c r="I323" s="16">
        <v>37</v>
      </c>
      <c r="J323" s="55" t="str">
        <f>VLOOKUP(I323,'Master Codes'!B:C,2,FALSE)</f>
        <v>CAT</v>
      </c>
      <c r="K323" s="14" t="s">
        <v>362</v>
      </c>
      <c r="L323" s="14" t="s">
        <v>144</v>
      </c>
      <c r="M323" s="55">
        <f t="shared" si="5"/>
        <v>3.472222222222222E-3</v>
      </c>
    </row>
    <row r="324" spans="2:13" x14ac:dyDescent="0.25">
      <c r="B324" s="67">
        <v>45520</v>
      </c>
      <c r="C324" s="13">
        <v>840</v>
      </c>
      <c r="D324" s="15">
        <v>395</v>
      </c>
      <c r="E324" s="15" t="s">
        <v>52</v>
      </c>
      <c r="F324" s="51">
        <v>0.625</v>
      </c>
      <c r="G324" s="51">
        <v>0.63611111111111107</v>
      </c>
      <c r="H324" s="52">
        <v>6.2500000000000003E-3</v>
      </c>
      <c r="I324" s="15">
        <v>93</v>
      </c>
      <c r="J324" s="52" t="str">
        <f>VLOOKUP(I324,'Master Codes'!B:C,2,FALSE)</f>
        <v>LATE</v>
      </c>
      <c r="K324" s="13" t="s">
        <v>363</v>
      </c>
      <c r="L324" s="13" t="s">
        <v>144</v>
      </c>
      <c r="M324" s="52">
        <f t="shared" si="5"/>
        <v>3.1250000000000002E-3</v>
      </c>
    </row>
    <row r="325" spans="2:13" x14ac:dyDescent="0.25">
      <c r="B325" s="68">
        <v>45520</v>
      </c>
      <c r="C325" s="14">
        <v>840</v>
      </c>
      <c r="D325" s="16">
        <v>395</v>
      </c>
      <c r="E325" s="16" t="s">
        <v>52</v>
      </c>
      <c r="F325" s="54">
        <v>0.625</v>
      </c>
      <c r="G325" s="54">
        <v>0.63611111111111107</v>
      </c>
      <c r="H325" s="55">
        <v>4.8611111111111112E-3</v>
      </c>
      <c r="I325" s="16">
        <v>68</v>
      </c>
      <c r="J325" s="55" t="str">
        <f>VLOOKUP(I325,'Master Codes'!B:C,2,FALSE)</f>
        <v>INFT</v>
      </c>
      <c r="K325" s="14" t="s">
        <v>363</v>
      </c>
      <c r="L325" s="14" t="s">
        <v>144</v>
      </c>
      <c r="M325" s="55">
        <f t="shared" si="5"/>
        <v>2.4305555555555556E-3</v>
      </c>
    </row>
    <row r="326" spans="2:13" x14ac:dyDescent="0.25">
      <c r="B326" s="67">
        <v>45520</v>
      </c>
      <c r="C326" s="13">
        <v>819</v>
      </c>
      <c r="D326" s="15">
        <v>425</v>
      </c>
      <c r="E326" s="15" t="s">
        <v>54</v>
      </c>
      <c r="F326" s="51">
        <v>0.62986111111111109</v>
      </c>
      <c r="G326" s="51">
        <v>0.65486111111111112</v>
      </c>
      <c r="H326" s="52">
        <v>1.4583333333333334E-2</v>
      </c>
      <c r="I326" s="15">
        <v>93</v>
      </c>
      <c r="J326" s="52" t="str">
        <f>VLOOKUP(I326,'Master Codes'!B:C,2,FALSE)</f>
        <v>LATE</v>
      </c>
      <c r="K326" s="13" t="s">
        <v>364</v>
      </c>
      <c r="L326" s="13" t="s">
        <v>144</v>
      </c>
      <c r="M326" s="52">
        <f t="shared" si="5"/>
        <v>7.2916666666666668E-3</v>
      </c>
    </row>
    <row r="327" spans="2:13" x14ac:dyDescent="0.25">
      <c r="B327" s="68">
        <v>45520</v>
      </c>
      <c r="C327" s="14">
        <v>819</v>
      </c>
      <c r="D327" s="16">
        <v>425</v>
      </c>
      <c r="E327" s="16" t="s">
        <v>54</v>
      </c>
      <c r="F327" s="54">
        <v>0.62986111111111109</v>
      </c>
      <c r="G327" s="54">
        <v>0.65486111111111112</v>
      </c>
      <c r="H327" s="55">
        <v>1.0416666666666666E-2</v>
      </c>
      <c r="I327" s="16" t="s">
        <v>166</v>
      </c>
      <c r="J327" s="55" t="str">
        <f>VLOOKUP(I327,'Master Codes'!B:C,2,FALSE)</f>
        <v>STA</v>
      </c>
      <c r="K327" s="14" t="s">
        <v>364</v>
      </c>
      <c r="L327" s="14" t="s">
        <v>144</v>
      </c>
      <c r="M327" s="55">
        <f t="shared" si="5"/>
        <v>5.208333333333333E-3</v>
      </c>
    </row>
    <row r="328" spans="2:13" x14ac:dyDescent="0.25">
      <c r="B328" s="67">
        <v>45520</v>
      </c>
      <c r="C328" s="13">
        <v>849</v>
      </c>
      <c r="D328" s="15">
        <v>107</v>
      </c>
      <c r="E328" s="15" t="s">
        <v>69</v>
      </c>
      <c r="F328" s="51">
        <v>0.63472222222222219</v>
      </c>
      <c r="G328" s="51">
        <v>0.67222222222222228</v>
      </c>
      <c r="H328" s="52">
        <v>2.1527777777777778E-2</v>
      </c>
      <c r="I328" s="15">
        <v>93</v>
      </c>
      <c r="J328" s="52" t="str">
        <f>VLOOKUP(I328,'Master Codes'!B:C,2,FALSE)</f>
        <v>LATE</v>
      </c>
      <c r="K328" s="13" t="s">
        <v>365</v>
      </c>
      <c r="L328" s="13" t="s">
        <v>144</v>
      </c>
      <c r="M328" s="52">
        <f t="shared" si="5"/>
        <v>1.0763888888888889E-2</v>
      </c>
    </row>
    <row r="329" spans="2:13" x14ac:dyDescent="0.25">
      <c r="B329" s="68">
        <v>45520</v>
      </c>
      <c r="C329" s="14">
        <v>849</v>
      </c>
      <c r="D329" s="16">
        <v>107</v>
      </c>
      <c r="E329" s="16" t="s">
        <v>69</v>
      </c>
      <c r="F329" s="54">
        <v>0.63472222222222219</v>
      </c>
      <c r="G329" s="54">
        <v>0.67222222222222228</v>
      </c>
      <c r="H329" s="55">
        <v>1.5972222222222221E-2</v>
      </c>
      <c r="I329" s="16">
        <v>41</v>
      </c>
      <c r="J329" s="55" t="str">
        <f>VLOOKUP(I329,'Master Codes'!B:C,2,FALSE)</f>
        <v>MX</v>
      </c>
      <c r="K329" s="14" t="s">
        <v>365</v>
      </c>
      <c r="L329" s="14" t="s">
        <v>144</v>
      </c>
      <c r="M329" s="55">
        <f t="shared" si="5"/>
        <v>7.9861111111111105E-3</v>
      </c>
    </row>
    <row r="330" spans="2:13" x14ac:dyDescent="0.25">
      <c r="B330" s="67">
        <v>45520</v>
      </c>
      <c r="C330" s="13">
        <v>832</v>
      </c>
      <c r="D330" s="15">
        <v>285</v>
      </c>
      <c r="E330" s="15" t="s">
        <v>50</v>
      </c>
      <c r="F330" s="51">
        <v>0.63888888888888884</v>
      </c>
      <c r="G330" s="51">
        <v>0.67013888888888884</v>
      </c>
      <c r="H330" s="52">
        <v>1.8749999999999999E-2</v>
      </c>
      <c r="I330" s="15">
        <v>93</v>
      </c>
      <c r="J330" s="52" t="str">
        <f>VLOOKUP(I330,'Master Codes'!B:C,2,FALSE)</f>
        <v>LATE</v>
      </c>
      <c r="K330" s="13" t="s">
        <v>366</v>
      </c>
      <c r="L330" s="13" t="s">
        <v>144</v>
      </c>
      <c r="M330" s="52">
        <f t="shared" si="5"/>
        <v>9.3749999999999997E-3</v>
      </c>
    </row>
    <row r="331" spans="2:13" x14ac:dyDescent="0.25">
      <c r="B331" s="68">
        <v>45520</v>
      </c>
      <c r="C331" s="14">
        <v>832</v>
      </c>
      <c r="D331" s="16">
        <v>285</v>
      </c>
      <c r="E331" s="16" t="s">
        <v>50</v>
      </c>
      <c r="F331" s="54">
        <v>0.63888888888888884</v>
      </c>
      <c r="G331" s="54">
        <v>0.67013888888888884</v>
      </c>
      <c r="H331" s="55">
        <v>1.2500000000000001E-2</v>
      </c>
      <c r="I331" s="16">
        <v>37</v>
      </c>
      <c r="J331" s="55" t="str">
        <f>VLOOKUP(I331,'Master Codes'!B:C,2,FALSE)</f>
        <v>CAT</v>
      </c>
      <c r="K331" s="14" t="s">
        <v>366</v>
      </c>
      <c r="L331" s="14" t="s">
        <v>144</v>
      </c>
      <c r="M331" s="55">
        <f t="shared" si="5"/>
        <v>6.2500000000000003E-3</v>
      </c>
    </row>
    <row r="332" spans="2:13" x14ac:dyDescent="0.25">
      <c r="B332" s="67">
        <v>45520</v>
      </c>
      <c r="C332" s="13">
        <v>842</v>
      </c>
      <c r="D332" s="15">
        <v>1907</v>
      </c>
      <c r="E332" s="15" t="s">
        <v>83</v>
      </c>
      <c r="F332" s="51">
        <v>0.64375000000000004</v>
      </c>
      <c r="G332" s="51">
        <v>0.64583333333333337</v>
      </c>
      <c r="H332" s="52">
        <v>2.0833333333333333E-3</v>
      </c>
      <c r="I332" s="15" t="s">
        <v>166</v>
      </c>
      <c r="J332" s="52" t="str">
        <f>VLOOKUP(I332,'Master Codes'!B:C,2,FALSE)</f>
        <v>STA</v>
      </c>
      <c r="K332" s="13" t="s">
        <v>367</v>
      </c>
      <c r="L332" s="13" t="s">
        <v>144</v>
      </c>
      <c r="M332" s="52">
        <f t="shared" si="5"/>
        <v>2.0833333333333333E-3</v>
      </c>
    </row>
    <row r="333" spans="2:13" x14ac:dyDescent="0.25">
      <c r="B333" s="68">
        <v>45520</v>
      </c>
      <c r="C333" s="14">
        <v>833</v>
      </c>
      <c r="D333" s="16">
        <v>499</v>
      </c>
      <c r="E333" s="16" t="s">
        <v>57</v>
      </c>
      <c r="F333" s="54">
        <v>0.64861111111111114</v>
      </c>
      <c r="G333" s="54">
        <v>0.70833333333333337</v>
      </c>
      <c r="H333" s="55">
        <v>4.4444444444444446E-2</v>
      </c>
      <c r="I333" s="16">
        <v>93</v>
      </c>
      <c r="J333" s="55" t="str">
        <f>VLOOKUP(I333,'Master Codes'!B:C,2,FALSE)</f>
        <v>LATE</v>
      </c>
      <c r="K333" s="14" t="s">
        <v>368</v>
      </c>
      <c r="L333" s="14" t="s">
        <v>144</v>
      </c>
      <c r="M333" s="55">
        <f t="shared" si="5"/>
        <v>2.2222222222222223E-2</v>
      </c>
    </row>
    <row r="334" spans="2:13" x14ac:dyDescent="0.25">
      <c r="B334" s="67">
        <v>45520</v>
      </c>
      <c r="C334" s="13">
        <v>833</v>
      </c>
      <c r="D334" s="15">
        <v>499</v>
      </c>
      <c r="E334" s="15" t="s">
        <v>57</v>
      </c>
      <c r="F334" s="51">
        <v>0.64861111111111114</v>
      </c>
      <c r="G334" s="51">
        <v>0.70833333333333337</v>
      </c>
      <c r="H334" s="52">
        <v>1.5277777777777777E-2</v>
      </c>
      <c r="I334" s="15" t="s">
        <v>278</v>
      </c>
      <c r="J334" s="52" t="str">
        <f>VLOOKUP(I334,'Master Codes'!B:C,2,FALSE)</f>
        <v>GRM</v>
      </c>
      <c r="K334" s="13" t="s">
        <v>368</v>
      </c>
      <c r="L334" s="13" t="s">
        <v>144</v>
      </c>
      <c r="M334" s="52">
        <f t="shared" si="5"/>
        <v>7.6388888888888886E-3</v>
      </c>
    </row>
    <row r="335" spans="2:13" x14ac:dyDescent="0.25">
      <c r="B335" s="68">
        <v>45520</v>
      </c>
      <c r="C335" s="14">
        <v>845</v>
      </c>
      <c r="D335" s="16">
        <v>1879</v>
      </c>
      <c r="E335" s="16" t="s">
        <v>218</v>
      </c>
      <c r="F335" s="54">
        <v>0.65277777777777779</v>
      </c>
      <c r="G335" s="54">
        <v>0.69444444444444442</v>
      </c>
      <c r="H335" s="55">
        <v>4.1666666666666664E-2</v>
      </c>
      <c r="I335" s="16" t="s">
        <v>369</v>
      </c>
      <c r="J335" s="55" t="str">
        <f>VLOOKUP(I335,'Master Codes'!B:C,2,FALSE)</f>
        <v>FLT</v>
      </c>
      <c r="K335" s="14" t="s">
        <v>370</v>
      </c>
      <c r="L335" s="14" t="s">
        <v>144</v>
      </c>
      <c r="M335" s="55">
        <f t="shared" si="5"/>
        <v>4.1666666666666664E-2</v>
      </c>
    </row>
    <row r="336" spans="2:13" x14ac:dyDescent="0.25">
      <c r="B336" s="67">
        <v>45520</v>
      </c>
      <c r="C336" s="13">
        <v>841</v>
      </c>
      <c r="D336" s="15">
        <v>605</v>
      </c>
      <c r="E336" s="15" t="s">
        <v>48</v>
      </c>
      <c r="F336" s="51">
        <v>0.66249999999999998</v>
      </c>
      <c r="G336" s="51">
        <v>0.75069444444444444</v>
      </c>
      <c r="H336" s="52">
        <v>4.8611111111111112E-2</v>
      </c>
      <c r="I336" s="15">
        <v>93</v>
      </c>
      <c r="J336" s="52" t="str">
        <f>VLOOKUP(I336,'Master Codes'!B:C,2,FALSE)</f>
        <v>LATE</v>
      </c>
      <c r="K336" s="13" t="s">
        <v>371</v>
      </c>
      <c r="L336" s="13" t="s">
        <v>144</v>
      </c>
      <c r="M336" s="52">
        <f t="shared" si="5"/>
        <v>2.4305555555555556E-2</v>
      </c>
    </row>
    <row r="337" spans="2:13" x14ac:dyDescent="0.25">
      <c r="B337" s="68">
        <v>45520</v>
      </c>
      <c r="C337" s="14">
        <v>841</v>
      </c>
      <c r="D337" s="16">
        <v>605</v>
      </c>
      <c r="E337" s="16" t="s">
        <v>48</v>
      </c>
      <c r="F337" s="54">
        <v>0.66249999999999998</v>
      </c>
      <c r="G337" s="54">
        <v>0.75069444444444444</v>
      </c>
      <c r="H337" s="55">
        <v>3.9583333333333331E-2</v>
      </c>
      <c r="I337" s="16">
        <v>35</v>
      </c>
      <c r="J337" s="55" t="str">
        <f>VLOOKUP(I337,'Master Codes'!B:C,2,FALSE)</f>
        <v>GRM</v>
      </c>
      <c r="K337" s="14" t="s">
        <v>371</v>
      </c>
      <c r="L337" s="14" t="s">
        <v>144</v>
      </c>
      <c r="M337" s="55">
        <f t="shared" si="5"/>
        <v>1.9791666666666666E-2</v>
      </c>
    </row>
    <row r="338" spans="2:13" x14ac:dyDescent="0.25">
      <c r="B338" s="67">
        <v>45520</v>
      </c>
      <c r="C338" s="13">
        <v>805</v>
      </c>
      <c r="D338" s="15">
        <v>659</v>
      </c>
      <c r="E338" s="15" t="s">
        <v>65</v>
      </c>
      <c r="F338" s="51">
        <v>0.66666666666666663</v>
      </c>
      <c r="G338" s="51">
        <v>0.71319444444444446</v>
      </c>
      <c r="H338" s="52">
        <v>2.0833333333333332E-2</v>
      </c>
      <c r="I338" s="15">
        <v>93</v>
      </c>
      <c r="J338" s="52" t="str">
        <f>VLOOKUP(I338,'Master Codes'!B:C,2,FALSE)</f>
        <v>LATE</v>
      </c>
      <c r="K338" s="13" t="s">
        <v>372</v>
      </c>
      <c r="L338" s="13" t="s">
        <v>144</v>
      </c>
      <c r="M338" s="52">
        <f t="shared" si="5"/>
        <v>1.0416666666666666E-2</v>
      </c>
    </row>
    <row r="339" spans="2:13" x14ac:dyDescent="0.25">
      <c r="B339" s="68">
        <v>45520</v>
      </c>
      <c r="C339" s="14">
        <v>805</v>
      </c>
      <c r="D339" s="16">
        <v>659</v>
      </c>
      <c r="E339" s="16" t="s">
        <v>65</v>
      </c>
      <c r="F339" s="54">
        <v>0.66666666666666663</v>
      </c>
      <c r="G339" s="54">
        <v>0.71319444444444446</v>
      </c>
      <c r="H339" s="55">
        <v>2.5694444444444443E-2</v>
      </c>
      <c r="I339" s="16">
        <v>41</v>
      </c>
      <c r="J339" s="55" t="str">
        <f>VLOOKUP(I339,'Master Codes'!B:C,2,FALSE)</f>
        <v>MX</v>
      </c>
      <c r="K339" s="14" t="s">
        <v>372</v>
      </c>
      <c r="L339" s="14" t="s">
        <v>144</v>
      </c>
      <c r="M339" s="55">
        <f t="shared" si="5"/>
        <v>1.2847222222222222E-2</v>
      </c>
    </row>
    <row r="340" spans="2:13" x14ac:dyDescent="0.25">
      <c r="B340" s="67">
        <v>45520</v>
      </c>
      <c r="C340" s="13">
        <v>822</v>
      </c>
      <c r="D340" s="15">
        <v>261</v>
      </c>
      <c r="E340" s="15" t="s">
        <v>120</v>
      </c>
      <c r="F340" s="51">
        <v>0.72916666666666663</v>
      </c>
      <c r="G340" s="51">
        <v>0.73541666666666672</v>
      </c>
      <c r="H340" s="52">
        <v>6.2500000000000003E-3</v>
      </c>
      <c r="I340" s="15">
        <v>95</v>
      </c>
      <c r="J340" s="52" t="str">
        <f>VLOOKUP(I340,'Master Codes'!B:C,2,FALSE)</f>
        <v>FLT</v>
      </c>
      <c r="K340" s="13" t="s">
        <v>373</v>
      </c>
      <c r="L340" s="13" t="s">
        <v>144</v>
      </c>
      <c r="M340" s="52">
        <f t="shared" si="5"/>
        <v>6.2500000000000003E-3</v>
      </c>
    </row>
    <row r="341" spans="2:13" x14ac:dyDescent="0.25">
      <c r="B341" s="68">
        <v>45520</v>
      </c>
      <c r="C341" s="14">
        <v>835</v>
      </c>
      <c r="D341" s="16">
        <v>397</v>
      </c>
      <c r="E341" s="16" t="s">
        <v>52</v>
      </c>
      <c r="F341" s="54">
        <v>0.86458333333333337</v>
      </c>
      <c r="G341" s="54">
        <v>0.8833333333333333</v>
      </c>
      <c r="H341" s="55">
        <v>1.8749999999999999E-2</v>
      </c>
      <c r="I341" s="16" t="s">
        <v>278</v>
      </c>
      <c r="J341" s="55" t="str">
        <f>VLOOKUP(I341,'Master Codes'!B:C,2,FALSE)</f>
        <v>GRM</v>
      </c>
      <c r="K341" s="14" t="s">
        <v>374</v>
      </c>
      <c r="L341" s="14" t="s">
        <v>18</v>
      </c>
      <c r="M341" s="55">
        <f t="shared" si="5"/>
        <v>1.8749999999999999E-2</v>
      </c>
    </row>
    <row r="342" spans="2:13" x14ac:dyDescent="0.25">
      <c r="B342" s="67">
        <v>45521</v>
      </c>
      <c r="C342" s="13">
        <v>835</v>
      </c>
      <c r="D342" s="15">
        <v>251</v>
      </c>
      <c r="E342" s="15" t="s">
        <v>129</v>
      </c>
      <c r="F342" s="51">
        <v>0.27777777777777779</v>
      </c>
      <c r="G342" s="51">
        <v>0.28402777777777777</v>
      </c>
      <c r="H342" s="52">
        <v>6.2500000000000003E-3</v>
      </c>
      <c r="I342" s="15">
        <v>93</v>
      </c>
      <c r="J342" s="52" t="str">
        <f>VLOOKUP(I342,'Master Codes'!B:C,2,FALSE)</f>
        <v>LATE</v>
      </c>
      <c r="K342" s="13" t="s">
        <v>202</v>
      </c>
      <c r="L342" s="13" t="s">
        <v>18</v>
      </c>
      <c r="M342" s="52">
        <f t="shared" si="5"/>
        <v>6.2500000000000003E-3</v>
      </c>
    </row>
    <row r="343" spans="2:13" x14ac:dyDescent="0.25">
      <c r="B343" s="68">
        <v>45521</v>
      </c>
      <c r="C343" s="14">
        <v>848</v>
      </c>
      <c r="D343" s="16">
        <v>233</v>
      </c>
      <c r="E343" s="16" t="s">
        <v>186</v>
      </c>
      <c r="F343" s="54">
        <v>0.29166666666666669</v>
      </c>
      <c r="G343" s="54">
        <v>0.29305555555555557</v>
      </c>
      <c r="H343" s="55">
        <v>1.3888888888888889E-3</v>
      </c>
      <c r="I343" s="16">
        <v>36</v>
      </c>
      <c r="J343" s="55" t="str">
        <f>VLOOKUP(I343,'Master Codes'!B:C,2,FALSE)</f>
        <v>FUEL</v>
      </c>
      <c r="K343" s="14" t="s">
        <v>375</v>
      </c>
      <c r="L343" s="14" t="s">
        <v>18</v>
      </c>
      <c r="M343" s="55">
        <f t="shared" si="5"/>
        <v>1.3888888888888889E-3</v>
      </c>
    </row>
    <row r="344" spans="2:13" x14ac:dyDescent="0.25">
      <c r="B344" s="67">
        <v>45521</v>
      </c>
      <c r="C344" s="13">
        <v>815</v>
      </c>
      <c r="D344" s="15">
        <v>573</v>
      </c>
      <c r="E344" s="15" t="s">
        <v>136</v>
      </c>
      <c r="F344" s="51">
        <v>0.33333333333333331</v>
      </c>
      <c r="G344" s="51">
        <v>0.34236111111111112</v>
      </c>
      <c r="H344" s="52">
        <v>9.0277777777777769E-3</v>
      </c>
      <c r="I344" s="15" t="s">
        <v>137</v>
      </c>
      <c r="J344" s="52" t="str">
        <f>VLOOKUP(I344,'Master Codes'!B:C,2,FALSE)</f>
        <v>IT</v>
      </c>
      <c r="K344" s="13" t="s">
        <v>376</v>
      </c>
      <c r="L344" s="13" t="s">
        <v>18</v>
      </c>
      <c r="M344" s="52">
        <f t="shared" si="5"/>
        <v>9.0277777777777769E-3</v>
      </c>
    </row>
    <row r="345" spans="2:13" x14ac:dyDescent="0.25">
      <c r="B345" s="68">
        <v>45521</v>
      </c>
      <c r="C345" s="14">
        <v>840</v>
      </c>
      <c r="D345" s="16">
        <v>471</v>
      </c>
      <c r="E345" s="16" t="s">
        <v>78</v>
      </c>
      <c r="F345" s="54">
        <v>0.34305555555555556</v>
      </c>
      <c r="G345" s="54">
        <v>0.34513888888888888</v>
      </c>
      <c r="H345" s="55">
        <v>2.0833333333333333E-3</v>
      </c>
      <c r="I345" s="16">
        <v>37</v>
      </c>
      <c r="J345" s="55" t="str">
        <f>VLOOKUP(I345,'Master Codes'!B:C,2,FALSE)</f>
        <v>CAT</v>
      </c>
      <c r="K345" s="14" t="s">
        <v>377</v>
      </c>
      <c r="L345" s="14" t="s">
        <v>18</v>
      </c>
      <c r="M345" s="55">
        <f t="shared" si="5"/>
        <v>2.0833333333333333E-3</v>
      </c>
    </row>
    <row r="346" spans="2:13" x14ac:dyDescent="0.25">
      <c r="B346" s="67">
        <v>45521</v>
      </c>
      <c r="C346" s="13">
        <v>805</v>
      </c>
      <c r="D346" s="15">
        <v>101</v>
      </c>
      <c r="E346" s="15" t="s">
        <v>69</v>
      </c>
      <c r="F346" s="51">
        <v>0.33819444444444446</v>
      </c>
      <c r="G346" s="51">
        <v>0.36319444444444443</v>
      </c>
      <c r="H346" s="52">
        <v>6.9444444444444441E-3</v>
      </c>
      <c r="I346" s="15">
        <v>37</v>
      </c>
      <c r="J346" s="52" t="str">
        <f>VLOOKUP(I346,'Master Codes'!B:C,2,FALSE)</f>
        <v>CAT</v>
      </c>
      <c r="K346" s="13" t="s">
        <v>378</v>
      </c>
      <c r="L346" s="13" t="s">
        <v>18</v>
      </c>
      <c r="M346" s="52">
        <f t="shared" si="5"/>
        <v>3.472222222222222E-3</v>
      </c>
    </row>
    <row r="347" spans="2:13" x14ac:dyDescent="0.25">
      <c r="B347" s="68">
        <v>45521</v>
      </c>
      <c r="C347" s="14">
        <v>805</v>
      </c>
      <c r="D347" s="16">
        <v>101</v>
      </c>
      <c r="E347" s="16" t="s">
        <v>69</v>
      </c>
      <c r="F347" s="54">
        <v>0.33819444444444446</v>
      </c>
      <c r="G347" s="54">
        <v>0.36319444444444443</v>
      </c>
      <c r="H347" s="55">
        <v>1.8055555555555554E-2</v>
      </c>
      <c r="I347" s="16">
        <v>41</v>
      </c>
      <c r="J347" s="55" t="str">
        <f>VLOOKUP(I347,'Master Codes'!B:C,2,FALSE)</f>
        <v>MX</v>
      </c>
      <c r="K347" s="14" t="s">
        <v>378</v>
      </c>
      <c r="L347" s="14" t="s">
        <v>18</v>
      </c>
      <c r="M347" s="55">
        <f t="shared" si="5"/>
        <v>9.0277777777777769E-3</v>
      </c>
    </row>
    <row r="348" spans="2:13" x14ac:dyDescent="0.25">
      <c r="B348" s="67">
        <v>45521</v>
      </c>
      <c r="C348" s="13">
        <v>845</v>
      </c>
      <c r="D348" s="15">
        <v>285</v>
      </c>
      <c r="E348" s="15" t="s">
        <v>50</v>
      </c>
      <c r="F348" s="51">
        <v>0.61111111111111116</v>
      </c>
      <c r="G348" s="51">
        <v>0.61875000000000002</v>
      </c>
      <c r="H348" s="52">
        <v>7.6388888888888886E-3</v>
      </c>
      <c r="I348" s="15" t="s">
        <v>103</v>
      </c>
      <c r="J348" s="52" t="str">
        <f>VLOOKUP(I348,'Master Codes'!B:C,2,FALSE)</f>
        <v>GRD</v>
      </c>
      <c r="K348" s="13" t="s">
        <v>379</v>
      </c>
      <c r="L348" s="13" t="s">
        <v>144</v>
      </c>
      <c r="M348" s="52">
        <f t="shared" si="5"/>
        <v>7.6388888888888886E-3</v>
      </c>
    </row>
    <row r="349" spans="2:13" x14ac:dyDescent="0.25">
      <c r="B349" s="68">
        <v>45521</v>
      </c>
      <c r="C349" s="14">
        <v>835</v>
      </c>
      <c r="D349" s="16">
        <v>605</v>
      </c>
      <c r="E349" s="16" t="s">
        <v>48</v>
      </c>
      <c r="F349" s="54">
        <v>0.61597222222222225</v>
      </c>
      <c r="G349" s="54">
        <v>0.62291666666666667</v>
      </c>
      <c r="H349" s="55">
        <v>6.9444444444444441E-3</v>
      </c>
      <c r="I349" s="16" t="s">
        <v>166</v>
      </c>
      <c r="J349" s="55" t="str">
        <f>VLOOKUP(I349,'Master Codes'!B:C,2,FALSE)</f>
        <v>STA</v>
      </c>
      <c r="K349" s="14" t="s">
        <v>380</v>
      </c>
      <c r="L349" s="14" t="s">
        <v>144</v>
      </c>
      <c r="M349" s="55">
        <f t="shared" si="5"/>
        <v>6.9444444444444441E-3</v>
      </c>
    </row>
    <row r="350" spans="2:13" x14ac:dyDescent="0.25">
      <c r="B350" s="67">
        <v>45522</v>
      </c>
      <c r="C350" s="13">
        <v>850</v>
      </c>
      <c r="D350" s="15">
        <v>1775</v>
      </c>
      <c r="E350" s="15" t="s">
        <v>89</v>
      </c>
      <c r="F350" s="51">
        <v>0.32430555555555557</v>
      </c>
      <c r="G350" s="51">
        <v>0.33958333333333335</v>
      </c>
      <c r="H350" s="52">
        <v>1.5277777777777777E-2</v>
      </c>
      <c r="I350" s="15">
        <v>41</v>
      </c>
      <c r="J350" s="52" t="str">
        <f>VLOOKUP(I350,'Master Codes'!B:C,2,FALSE)</f>
        <v>MX</v>
      </c>
      <c r="K350" s="13" t="s">
        <v>381</v>
      </c>
      <c r="L350" s="13" t="s">
        <v>47</v>
      </c>
      <c r="M350" s="52">
        <f t="shared" si="5"/>
        <v>1.5277777777777777E-2</v>
      </c>
    </row>
    <row r="351" spans="2:13" x14ac:dyDescent="0.25">
      <c r="B351" s="68">
        <v>45522</v>
      </c>
      <c r="C351" s="14">
        <v>815</v>
      </c>
      <c r="D351" s="16">
        <v>1227</v>
      </c>
      <c r="E351" s="16" t="s">
        <v>19</v>
      </c>
      <c r="F351" s="54">
        <v>0.33333333333333331</v>
      </c>
      <c r="G351" s="54">
        <v>0.3347222222222222</v>
      </c>
      <c r="H351" s="55">
        <v>1.3888888888888889E-3</v>
      </c>
      <c r="I351" s="16">
        <v>41</v>
      </c>
      <c r="J351" s="55" t="str">
        <f>VLOOKUP(I351,'Master Codes'!B:C,2,FALSE)</f>
        <v>MX</v>
      </c>
      <c r="K351" s="14" t="s">
        <v>382</v>
      </c>
      <c r="L351" s="14" t="s">
        <v>47</v>
      </c>
      <c r="M351" s="55">
        <f t="shared" si="5"/>
        <v>1.3888888888888889E-3</v>
      </c>
    </row>
    <row r="352" spans="2:13" x14ac:dyDescent="0.25">
      <c r="B352" s="67">
        <v>45522</v>
      </c>
      <c r="C352" s="13">
        <v>831</v>
      </c>
      <c r="D352" s="15">
        <v>1123</v>
      </c>
      <c r="E352" s="15" t="s">
        <v>28</v>
      </c>
      <c r="F352" s="51">
        <v>0.34722222222222221</v>
      </c>
      <c r="G352" s="51">
        <v>0.37569444444444444</v>
      </c>
      <c r="H352" s="52">
        <v>2.8472222222222222E-2</v>
      </c>
      <c r="I352" s="15">
        <v>46</v>
      </c>
      <c r="J352" s="52" t="str">
        <f>VLOOKUP(I352,'Master Codes'!B:C,2,FALSE)</f>
        <v>MX</v>
      </c>
      <c r="K352" s="13" t="s">
        <v>383</v>
      </c>
      <c r="L352" s="13" t="s">
        <v>47</v>
      </c>
      <c r="M352" s="52">
        <f t="shared" si="5"/>
        <v>2.8472222222222222E-2</v>
      </c>
    </row>
    <row r="353" spans="2:13" x14ac:dyDescent="0.25">
      <c r="B353" s="68">
        <v>45522</v>
      </c>
      <c r="C353" s="14">
        <v>827</v>
      </c>
      <c r="D353" s="16">
        <v>1273</v>
      </c>
      <c r="E353" s="16" t="s">
        <v>61</v>
      </c>
      <c r="F353" s="54">
        <v>0.61597222222222225</v>
      </c>
      <c r="G353" s="54">
        <v>0.6166666666666667</v>
      </c>
      <c r="H353" s="55">
        <v>6.9444444444444447E-4</v>
      </c>
      <c r="I353" s="16" t="s">
        <v>103</v>
      </c>
      <c r="J353" s="55" t="str">
        <f>VLOOKUP(I353,'Master Codes'!B:C,2,FALSE)</f>
        <v>GRD</v>
      </c>
      <c r="K353" s="14" t="s">
        <v>384</v>
      </c>
      <c r="L353" s="14" t="s">
        <v>144</v>
      </c>
      <c r="M353" s="55">
        <f t="shared" si="5"/>
        <v>6.9444444444444447E-4</v>
      </c>
    </row>
    <row r="354" spans="2:13" x14ac:dyDescent="0.25">
      <c r="B354" s="67">
        <v>45522</v>
      </c>
      <c r="C354" s="13">
        <v>831</v>
      </c>
      <c r="D354" s="15">
        <v>681</v>
      </c>
      <c r="E354" s="15" t="s">
        <v>159</v>
      </c>
      <c r="F354" s="51">
        <v>0.625</v>
      </c>
      <c r="G354" s="51">
        <v>0.64166666666666672</v>
      </c>
      <c r="H354" s="52">
        <v>8.3333333333333332E-3</v>
      </c>
      <c r="I354" s="15">
        <v>93</v>
      </c>
      <c r="J354" s="52" t="str">
        <f>VLOOKUP(I354,'Master Codes'!B:C,2,FALSE)</f>
        <v>LATE</v>
      </c>
      <c r="K354" s="13" t="s">
        <v>385</v>
      </c>
      <c r="L354" s="13" t="s">
        <v>144</v>
      </c>
      <c r="M354" s="52">
        <f t="shared" si="5"/>
        <v>4.1666666666666666E-3</v>
      </c>
    </row>
    <row r="355" spans="2:13" x14ac:dyDescent="0.25">
      <c r="B355" s="68">
        <v>45522</v>
      </c>
      <c r="C355" s="14">
        <v>831</v>
      </c>
      <c r="D355" s="16">
        <v>681</v>
      </c>
      <c r="E355" s="16" t="s">
        <v>159</v>
      </c>
      <c r="F355" s="54">
        <v>0.625</v>
      </c>
      <c r="G355" s="54">
        <v>0.64166666666666672</v>
      </c>
      <c r="H355" s="55">
        <v>8.3333333333333332E-3</v>
      </c>
      <c r="I355" s="16" t="s">
        <v>103</v>
      </c>
      <c r="J355" s="55" t="str">
        <f>VLOOKUP(I355,'Master Codes'!B:C,2,FALSE)</f>
        <v>GRD</v>
      </c>
      <c r="K355" s="14" t="s">
        <v>385</v>
      </c>
      <c r="L355" s="14" t="s">
        <v>144</v>
      </c>
      <c r="M355" s="55">
        <f t="shared" si="5"/>
        <v>4.1666666666666666E-3</v>
      </c>
    </row>
    <row r="356" spans="2:13" x14ac:dyDescent="0.25">
      <c r="B356" s="67">
        <v>45522</v>
      </c>
      <c r="C356" s="13">
        <v>813</v>
      </c>
      <c r="D356" s="15">
        <v>395</v>
      </c>
      <c r="E356" s="15" t="s">
        <v>52</v>
      </c>
      <c r="F356" s="51">
        <v>0.63472222222222219</v>
      </c>
      <c r="G356" s="51">
        <v>0.64166666666666672</v>
      </c>
      <c r="H356" s="52">
        <v>6.9444444444444441E-3</v>
      </c>
      <c r="I356" s="15">
        <v>37</v>
      </c>
      <c r="J356" s="52" t="str">
        <f>VLOOKUP(I356,'Master Codes'!B:C,2,FALSE)</f>
        <v>CAT</v>
      </c>
      <c r="K356" s="13" t="s">
        <v>386</v>
      </c>
      <c r="L356" s="13" t="s">
        <v>144</v>
      </c>
      <c r="M356" s="52">
        <f t="shared" si="5"/>
        <v>6.9444444444444441E-3</v>
      </c>
    </row>
    <row r="357" spans="2:13" x14ac:dyDescent="0.25">
      <c r="B357" s="68">
        <v>45522</v>
      </c>
      <c r="C357" s="14">
        <v>848</v>
      </c>
      <c r="D357" s="16">
        <v>607</v>
      </c>
      <c r="E357" s="16" t="s">
        <v>48</v>
      </c>
      <c r="F357" s="54">
        <v>0.65763888888888888</v>
      </c>
      <c r="G357" s="54">
        <v>0.65833333333333333</v>
      </c>
      <c r="H357" s="55">
        <v>6.9444444444444447E-4</v>
      </c>
      <c r="I357" s="16" t="s">
        <v>166</v>
      </c>
      <c r="J357" s="55" t="str">
        <f>VLOOKUP(I357,'Master Codes'!B:C,2,FALSE)</f>
        <v>STA</v>
      </c>
      <c r="K357" s="14" t="s">
        <v>387</v>
      </c>
      <c r="L357" s="14" t="s">
        <v>144</v>
      </c>
      <c r="M357" s="55">
        <f t="shared" si="5"/>
        <v>6.9444444444444447E-4</v>
      </c>
    </row>
    <row r="358" spans="2:13" x14ac:dyDescent="0.25">
      <c r="B358" s="67">
        <v>45522</v>
      </c>
      <c r="C358" s="13">
        <v>849</v>
      </c>
      <c r="D358" s="15">
        <v>1913</v>
      </c>
      <c r="E358" s="15" t="s">
        <v>72</v>
      </c>
      <c r="F358" s="51">
        <v>0.66666666666666663</v>
      </c>
      <c r="G358" s="51">
        <v>0.6694444444444444</v>
      </c>
      <c r="H358" s="52">
        <v>2.7777777777777779E-3</v>
      </c>
      <c r="I358" s="15" t="s">
        <v>103</v>
      </c>
      <c r="J358" s="52" t="str">
        <f>VLOOKUP(I358,'Master Codes'!B:C,2,FALSE)</f>
        <v>GRD</v>
      </c>
      <c r="K358" s="13" t="s">
        <v>388</v>
      </c>
      <c r="L358" s="13" t="s">
        <v>144</v>
      </c>
      <c r="M358" s="52">
        <f t="shared" si="5"/>
        <v>2.7777777777777779E-3</v>
      </c>
    </row>
    <row r="359" spans="2:13" x14ac:dyDescent="0.25">
      <c r="B359" s="68">
        <v>45522</v>
      </c>
      <c r="C359" s="14">
        <v>825</v>
      </c>
      <c r="D359" s="16">
        <v>107</v>
      </c>
      <c r="E359" s="16" t="s">
        <v>69</v>
      </c>
      <c r="F359" s="54">
        <v>0.67638888888888893</v>
      </c>
      <c r="G359" s="54">
        <v>0.6875</v>
      </c>
      <c r="H359" s="55">
        <v>4.1666666666666666E-3</v>
      </c>
      <c r="I359" s="16">
        <v>93</v>
      </c>
      <c r="J359" s="55" t="str">
        <f>VLOOKUP(I359,'Master Codes'!B:C,2,FALSE)</f>
        <v>LATE</v>
      </c>
      <c r="K359" s="14" t="s">
        <v>389</v>
      </c>
      <c r="L359" s="14" t="s">
        <v>144</v>
      </c>
      <c r="M359" s="55">
        <f t="shared" si="5"/>
        <v>2.0833333333333333E-3</v>
      </c>
    </row>
    <row r="360" spans="2:13" x14ac:dyDescent="0.25">
      <c r="B360" s="67">
        <v>45522</v>
      </c>
      <c r="C360" s="13">
        <v>825</v>
      </c>
      <c r="D360" s="15">
        <v>107</v>
      </c>
      <c r="E360" s="15" t="s">
        <v>69</v>
      </c>
      <c r="F360" s="51">
        <v>0.67638888888888893</v>
      </c>
      <c r="G360" s="51">
        <v>0.6875</v>
      </c>
      <c r="H360" s="52">
        <v>6.9444444444444441E-3</v>
      </c>
      <c r="I360" s="15">
        <v>15</v>
      </c>
      <c r="J360" s="52" t="str">
        <f>VLOOKUP(I360,'Master Codes'!B:C,2,FALSE)</f>
        <v>STA</v>
      </c>
      <c r="K360" s="13" t="s">
        <v>389</v>
      </c>
      <c r="L360" s="13" t="s">
        <v>144</v>
      </c>
      <c r="M360" s="52">
        <f t="shared" si="5"/>
        <v>3.472222222222222E-3</v>
      </c>
    </row>
    <row r="361" spans="2:13" x14ac:dyDescent="0.25">
      <c r="B361" s="68">
        <v>45522</v>
      </c>
      <c r="C361" s="14">
        <v>846</v>
      </c>
      <c r="D361" s="16">
        <v>1815</v>
      </c>
      <c r="E361" s="16" t="s">
        <v>63</v>
      </c>
      <c r="F361" s="54">
        <v>0.68055555555555558</v>
      </c>
      <c r="G361" s="54">
        <v>0.69930555555555551</v>
      </c>
      <c r="H361" s="55">
        <v>6.2500000000000003E-3</v>
      </c>
      <c r="I361" s="16">
        <v>93</v>
      </c>
      <c r="J361" s="55" t="str">
        <f>VLOOKUP(I361,'Master Codes'!B:C,2,FALSE)</f>
        <v>LATE</v>
      </c>
      <c r="K361" s="14" t="s">
        <v>390</v>
      </c>
      <c r="L361" s="14" t="s">
        <v>144</v>
      </c>
      <c r="M361" s="55">
        <f t="shared" si="5"/>
        <v>3.1250000000000002E-3</v>
      </c>
    </row>
    <row r="362" spans="2:13" x14ac:dyDescent="0.25">
      <c r="B362" s="67">
        <v>45522</v>
      </c>
      <c r="C362" s="13">
        <v>846</v>
      </c>
      <c r="D362" s="15">
        <v>1815</v>
      </c>
      <c r="E362" s="15" t="s">
        <v>63</v>
      </c>
      <c r="F362" s="51">
        <v>0.68055555555555558</v>
      </c>
      <c r="G362" s="51">
        <v>0.69930555555555551</v>
      </c>
      <c r="H362" s="52">
        <v>1.2500000000000001E-2</v>
      </c>
      <c r="I362" s="15">
        <v>87</v>
      </c>
      <c r="J362" s="52" t="str">
        <f>VLOOKUP(I362,'Master Codes'!B:C,2,FALSE)</f>
        <v>ATC</v>
      </c>
      <c r="K362" s="13" t="s">
        <v>390</v>
      </c>
      <c r="L362" s="13" t="s">
        <v>144</v>
      </c>
      <c r="M362" s="52">
        <f t="shared" si="5"/>
        <v>6.2500000000000003E-3</v>
      </c>
    </row>
    <row r="363" spans="2:13" x14ac:dyDescent="0.25">
      <c r="B363" s="68">
        <v>45522</v>
      </c>
      <c r="C363" s="14">
        <v>816</v>
      </c>
      <c r="D363" s="16">
        <v>219</v>
      </c>
      <c r="E363" s="16" t="s">
        <v>76</v>
      </c>
      <c r="F363" s="54">
        <v>0.64861111111111114</v>
      </c>
      <c r="G363" s="54">
        <v>0.65555555555555556</v>
      </c>
      <c r="H363" s="55">
        <v>6.9444444444444441E-3</v>
      </c>
      <c r="I363" s="16" t="s">
        <v>391</v>
      </c>
      <c r="J363" s="55" t="str">
        <f>VLOOKUP(I363,'Master Codes'!B:C,2,FALSE)</f>
        <v>WX</v>
      </c>
      <c r="K363" s="14" t="s">
        <v>392</v>
      </c>
      <c r="L363" s="14" t="s">
        <v>144</v>
      </c>
      <c r="M363" s="55">
        <f t="shared" si="5"/>
        <v>6.9444444444444441E-3</v>
      </c>
    </row>
    <row r="364" spans="2:13" x14ac:dyDescent="0.25">
      <c r="B364" s="67">
        <v>45523</v>
      </c>
      <c r="C364" s="13">
        <v>805</v>
      </c>
      <c r="D364" s="15">
        <v>567</v>
      </c>
      <c r="E364" s="15" t="s">
        <v>16</v>
      </c>
      <c r="F364" s="51">
        <v>0.28749999999999998</v>
      </c>
      <c r="G364" s="51">
        <v>0.30138888888888887</v>
      </c>
      <c r="H364" s="52">
        <v>9.7222222222222224E-3</v>
      </c>
      <c r="I364" s="15" t="s">
        <v>166</v>
      </c>
      <c r="J364" s="52" t="str">
        <f>VLOOKUP(I364,'Master Codes'!B:C,2,FALSE)</f>
        <v>STA</v>
      </c>
      <c r="K364" s="13" t="s">
        <v>393</v>
      </c>
      <c r="L364" s="13" t="s">
        <v>102</v>
      </c>
      <c r="M364" s="52">
        <f t="shared" si="5"/>
        <v>4.8611111111111112E-3</v>
      </c>
    </row>
    <row r="365" spans="2:13" x14ac:dyDescent="0.25">
      <c r="B365" s="68">
        <v>45523</v>
      </c>
      <c r="C365" s="14">
        <v>805</v>
      </c>
      <c r="D365" s="16">
        <v>567</v>
      </c>
      <c r="E365" s="16" t="s">
        <v>16</v>
      </c>
      <c r="F365" s="54">
        <v>0.28749999999999998</v>
      </c>
      <c r="G365" s="54">
        <v>0.30138888888888887</v>
      </c>
      <c r="H365" s="55">
        <v>4.1666666666666666E-3</v>
      </c>
      <c r="I365" s="16">
        <v>66</v>
      </c>
      <c r="J365" s="55" t="str">
        <f>VLOOKUP(I365,'Master Codes'!B:C,2,FALSE)</f>
        <v>INFT</v>
      </c>
      <c r="K365" s="14" t="s">
        <v>393</v>
      </c>
      <c r="L365" s="14" t="s">
        <v>102</v>
      </c>
      <c r="M365" s="55">
        <f t="shared" si="5"/>
        <v>2.0833333333333333E-3</v>
      </c>
    </row>
    <row r="366" spans="2:13" x14ac:dyDescent="0.25">
      <c r="B366" s="67">
        <v>45523</v>
      </c>
      <c r="C366" s="13">
        <v>832</v>
      </c>
      <c r="D366" s="15">
        <v>251</v>
      </c>
      <c r="E366" s="15" t="s">
        <v>129</v>
      </c>
      <c r="F366" s="51">
        <v>0.29652777777777778</v>
      </c>
      <c r="G366" s="51">
        <v>0.29722222222222222</v>
      </c>
      <c r="H366" s="52">
        <v>6.9444444444444447E-4</v>
      </c>
      <c r="I366" s="15">
        <v>65</v>
      </c>
      <c r="J366" s="52" t="str">
        <f>VLOOKUP(I366,'Master Codes'!B:C,2,FALSE)</f>
        <v>FLT</v>
      </c>
      <c r="K366" s="13" t="s">
        <v>394</v>
      </c>
      <c r="L366" s="13" t="s">
        <v>102</v>
      </c>
      <c r="M366" s="52">
        <f t="shared" si="5"/>
        <v>6.9444444444444447E-4</v>
      </c>
    </row>
    <row r="367" spans="2:13" x14ac:dyDescent="0.25">
      <c r="B367" s="68">
        <v>45523</v>
      </c>
      <c r="C367" s="14">
        <v>822</v>
      </c>
      <c r="D367" s="16">
        <v>917</v>
      </c>
      <c r="E367" s="16" t="s">
        <v>203</v>
      </c>
      <c r="F367" s="54">
        <v>0.30138888888888887</v>
      </c>
      <c r="G367" s="54">
        <v>0.3527777777777778</v>
      </c>
      <c r="H367" s="55">
        <v>5.1388888888888887E-2</v>
      </c>
      <c r="I367" s="16">
        <v>41</v>
      </c>
      <c r="J367" s="55" t="str">
        <f>VLOOKUP(I367,'Master Codes'!B:C,2,FALSE)</f>
        <v>MX</v>
      </c>
      <c r="K367" s="14" t="s">
        <v>395</v>
      </c>
      <c r="L367" s="14" t="s">
        <v>102</v>
      </c>
      <c r="M367" s="55">
        <f t="shared" si="5"/>
        <v>5.1388888888888887E-2</v>
      </c>
    </row>
    <row r="368" spans="2:13" x14ac:dyDescent="0.25">
      <c r="B368" s="67">
        <v>45523</v>
      </c>
      <c r="C368" s="13">
        <v>856</v>
      </c>
      <c r="D368" s="15">
        <v>341</v>
      </c>
      <c r="E368" s="15" t="s">
        <v>24</v>
      </c>
      <c r="F368" s="51">
        <v>0.31944444444444442</v>
      </c>
      <c r="G368" s="51">
        <v>0.33680555555555558</v>
      </c>
      <c r="H368" s="52">
        <v>1.7361111111111112E-2</v>
      </c>
      <c r="I368" s="15" t="s">
        <v>71</v>
      </c>
      <c r="J368" s="52" t="str">
        <f>VLOOKUP(I368,'Master Codes'!B:C,2,FALSE)</f>
        <v>SY</v>
      </c>
      <c r="K368" s="13" t="s">
        <v>396</v>
      </c>
      <c r="L368" s="13" t="s">
        <v>102</v>
      </c>
      <c r="M368" s="52">
        <f t="shared" si="5"/>
        <v>1.7361111111111112E-2</v>
      </c>
    </row>
    <row r="369" spans="2:13" x14ac:dyDescent="0.25">
      <c r="B369" s="68">
        <v>45523</v>
      </c>
      <c r="C369" s="14">
        <v>827</v>
      </c>
      <c r="D369" s="16">
        <v>1775</v>
      </c>
      <c r="E369" s="16" t="s">
        <v>89</v>
      </c>
      <c r="F369" s="54">
        <v>0.32916666666666666</v>
      </c>
      <c r="G369" s="54">
        <v>0.33541666666666664</v>
      </c>
      <c r="H369" s="55">
        <v>6.2500000000000003E-3</v>
      </c>
      <c r="I369" s="16" t="s">
        <v>90</v>
      </c>
      <c r="J369" s="55" t="str">
        <f>VLOOKUP(I369,'Master Codes'!B:C,2,FALSE)</f>
        <v>LATE</v>
      </c>
      <c r="K369" s="14" t="s">
        <v>397</v>
      </c>
      <c r="L369" s="14" t="s">
        <v>102</v>
      </c>
      <c r="M369" s="55">
        <f t="shared" si="5"/>
        <v>6.2500000000000003E-3</v>
      </c>
    </row>
    <row r="370" spans="2:13" x14ac:dyDescent="0.25">
      <c r="B370" s="67">
        <v>45523</v>
      </c>
      <c r="C370" s="13">
        <v>848</v>
      </c>
      <c r="D370" s="15">
        <v>101</v>
      </c>
      <c r="E370" s="15" t="s">
        <v>69</v>
      </c>
      <c r="F370" s="51">
        <v>0.33819444444444446</v>
      </c>
      <c r="G370" s="51">
        <v>0.33958333333333335</v>
      </c>
      <c r="H370" s="52">
        <v>1.3888888888888889E-3</v>
      </c>
      <c r="I370" s="15" t="s">
        <v>90</v>
      </c>
      <c r="J370" s="52" t="str">
        <f>VLOOKUP(I370,'Master Codes'!B:C,2,FALSE)</f>
        <v>LATE</v>
      </c>
      <c r="K370" s="13" t="s">
        <v>397</v>
      </c>
      <c r="L370" s="13" t="s">
        <v>102</v>
      </c>
      <c r="M370" s="52">
        <f t="shared" si="5"/>
        <v>1.3888888888888889E-3</v>
      </c>
    </row>
    <row r="371" spans="2:13" x14ac:dyDescent="0.25">
      <c r="B371" s="68">
        <v>45523</v>
      </c>
      <c r="C371" s="14">
        <v>831</v>
      </c>
      <c r="D371" s="16">
        <v>1947</v>
      </c>
      <c r="E371" s="16" t="s">
        <v>97</v>
      </c>
      <c r="F371" s="54">
        <v>0.37083333333333335</v>
      </c>
      <c r="G371" s="54">
        <v>0.37361111111111112</v>
      </c>
      <c r="H371" s="55">
        <v>2.7777777777777779E-3</v>
      </c>
      <c r="I371" s="16">
        <v>68</v>
      </c>
      <c r="J371" s="55" t="str">
        <f>VLOOKUP(I371,'Master Codes'!B:C,2,FALSE)</f>
        <v>INFT</v>
      </c>
      <c r="K371" s="14" t="s">
        <v>398</v>
      </c>
      <c r="L371" s="14" t="s">
        <v>102</v>
      </c>
      <c r="M371" s="55">
        <f t="shared" si="5"/>
        <v>2.7777777777777779E-3</v>
      </c>
    </row>
    <row r="372" spans="2:13" x14ac:dyDescent="0.25">
      <c r="B372" s="67">
        <v>45523</v>
      </c>
      <c r="C372" s="13">
        <v>841</v>
      </c>
      <c r="D372" s="15">
        <v>1821</v>
      </c>
      <c r="E372" s="15" t="s">
        <v>36</v>
      </c>
      <c r="F372" s="51">
        <v>0.3659722222222222</v>
      </c>
      <c r="G372" s="51">
        <v>0.36875000000000002</v>
      </c>
      <c r="H372" s="52">
        <v>2.7777777777777779E-3</v>
      </c>
      <c r="I372" s="15" t="s">
        <v>180</v>
      </c>
      <c r="J372" s="52" t="str">
        <f>VLOOKUP(I372,'Master Codes'!B:C,2,FALSE)</f>
        <v>SY</v>
      </c>
      <c r="K372" s="13" t="s">
        <v>399</v>
      </c>
      <c r="L372" s="13" t="s">
        <v>102</v>
      </c>
      <c r="M372" s="52">
        <f t="shared" si="5"/>
        <v>2.7777777777777779E-3</v>
      </c>
    </row>
    <row r="373" spans="2:13" x14ac:dyDescent="0.25">
      <c r="B373" s="68">
        <v>45523</v>
      </c>
      <c r="C373" s="14">
        <v>832</v>
      </c>
      <c r="D373" s="16">
        <v>407</v>
      </c>
      <c r="E373" s="16" t="s">
        <v>45</v>
      </c>
      <c r="F373" s="54">
        <v>0.6020833333333333</v>
      </c>
      <c r="G373" s="54">
        <v>0.61805555555555558</v>
      </c>
      <c r="H373" s="55">
        <v>7.6388888888888886E-3</v>
      </c>
      <c r="I373" s="16">
        <v>93</v>
      </c>
      <c r="J373" s="55" t="str">
        <f>VLOOKUP(I373,'Master Codes'!B:C,2,FALSE)</f>
        <v>LATE</v>
      </c>
      <c r="K373" s="14" t="s">
        <v>400</v>
      </c>
      <c r="L373" s="14" t="s">
        <v>144</v>
      </c>
      <c r="M373" s="55">
        <f t="shared" si="5"/>
        <v>3.8194444444444443E-3</v>
      </c>
    </row>
    <row r="374" spans="2:13" x14ac:dyDescent="0.25">
      <c r="B374" s="67">
        <v>45523</v>
      </c>
      <c r="C374" s="13">
        <v>832</v>
      </c>
      <c r="D374" s="15">
        <v>407</v>
      </c>
      <c r="E374" s="15" t="s">
        <v>45</v>
      </c>
      <c r="F374" s="51">
        <v>0.6020833333333333</v>
      </c>
      <c r="G374" s="51">
        <v>0.61805555555555558</v>
      </c>
      <c r="H374" s="52">
        <v>8.3333333333333332E-3</v>
      </c>
      <c r="I374" s="15" t="s">
        <v>298</v>
      </c>
      <c r="J374" s="52" t="str">
        <f>VLOOKUP(I374,'Master Codes'!B:C,2,FALSE)</f>
        <v>STA</v>
      </c>
      <c r="K374" s="13" t="s">
        <v>400</v>
      </c>
      <c r="L374" s="13" t="s">
        <v>144</v>
      </c>
      <c r="M374" s="52">
        <f t="shared" si="5"/>
        <v>4.1666666666666666E-3</v>
      </c>
    </row>
    <row r="375" spans="2:13" x14ac:dyDescent="0.25">
      <c r="B375" s="68">
        <v>45523</v>
      </c>
      <c r="C375" s="14">
        <v>805</v>
      </c>
      <c r="D375" s="16">
        <v>395</v>
      </c>
      <c r="E375" s="16" t="s">
        <v>52</v>
      </c>
      <c r="F375" s="54">
        <v>0.61111111111111116</v>
      </c>
      <c r="G375" s="54">
        <v>0.64027777777777772</v>
      </c>
      <c r="H375" s="55">
        <v>2.9166666666666667E-2</v>
      </c>
      <c r="I375" s="16">
        <v>41</v>
      </c>
      <c r="J375" s="55" t="str">
        <f>VLOOKUP(I375,'Master Codes'!B:C,2,FALSE)</f>
        <v>MX</v>
      </c>
      <c r="K375" s="14" t="s">
        <v>401</v>
      </c>
      <c r="L375" s="14" t="s">
        <v>144</v>
      </c>
      <c r="M375" s="55">
        <f t="shared" si="5"/>
        <v>2.9166666666666667E-2</v>
      </c>
    </row>
    <row r="376" spans="2:13" x14ac:dyDescent="0.25">
      <c r="B376" s="67">
        <v>45523</v>
      </c>
      <c r="C376" s="13">
        <v>827</v>
      </c>
      <c r="D376" s="15">
        <v>295</v>
      </c>
      <c r="E376" s="15" t="s">
        <v>113</v>
      </c>
      <c r="F376" s="51">
        <v>0.63472222222222219</v>
      </c>
      <c r="G376" s="51">
        <v>0.64027777777777772</v>
      </c>
      <c r="H376" s="52">
        <v>5.5555555555555558E-3</v>
      </c>
      <c r="I376" s="15" t="s">
        <v>166</v>
      </c>
      <c r="J376" s="52" t="str">
        <f>VLOOKUP(I376,'Master Codes'!B:C,2,FALSE)</f>
        <v>STA</v>
      </c>
      <c r="K376" s="13" t="s">
        <v>402</v>
      </c>
      <c r="L376" s="13" t="s">
        <v>144</v>
      </c>
      <c r="M376" s="52">
        <f t="shared" si="5"/>
        <v>5.5555555555555558E-3</v>
      </c>
    </row>
    <row r="377" spans="2:13" x14ac:dyDescent="0.25">
      <c r="B377" s="68">
        <v>45523</v>
      </c>
      <c r="C377" s="14">
        <v>846</v>
      </c>
      <c r="D377" s="16">
        <v>1879</v>
      </c>
      <c r="E377" s="16" t="s">
        <v>218</v>
      </c>
      <c r="F377" s="54">
        <v>0.64861111111111114</v>
      </c>
      <c r="G377" s="54">
        <v>0.66041666666666665</v>
      </c>
      <c r="H377" s="55">
        <v>8.3333333333333332E-3</v>
      </c>
      <c r="I377" s="16">
        <v>93</v>
      </c>
      <c r="J377" s="55" t="str">
        <f>VLOOKUP(I377,'Master Codes'!B:C,2,FALSE)</f>
        <v>LATE</v>
      </c>
      <c r="K377" s="14" t="s">
        <v>403</v>
      </c>
      <c r="L377" s="14" t="s">
        <v>144</v>
      </c>
      <c r="M377" s="55">
        <f t="shared" si="5"/>
        <v>4.1666666666666666E-3</v>
      </c>
    </row>
    <row r="378" spans="2:13" x14ac:dyDescent="0.25">
      <c r="B378" s="67">
        <v>45523</v>
      </c>
      <c r="C378" s="13">
        <v>846</v>
      </c>
      <c r="D378" s="15">
        <v>1879</v>
      </c>
      <c r="E378" s="15" t="s">
        <v>218</v>
      </c>
      <c r="F378" s="51">
        <v>0.64861111111111114</v>
      </c>
      <c r="G378" s="51">
        <v>0.66041666666666665</v>
      </c>
      <c r="H378" s="52">
        <v>3.472222222222222E-3</v>
      </c>
      <c r="I378" s="15" t="s">
        <v>56</v>
      </c>
      <c r="J378" s="52" t="str">
        <f>VLOOKUP(I378,'Master Codes'!B:C,2,FALSE)</f>
        <v>STA</v>
      </c>
      <c r="K378" s="13" t="s">
        <v>403</v>
      </c>
      <c r="L378" s="13" t="s">
        <v>144</v>
      </c>
      <c r="M378" s="52">
        <f t="shared" si="5"/>
        <v>1.736111111111111E-3</v>
      </c>
    </row>
    <row r="379" spans="2:13" x14ac:dyDescent="0.25">
      <c r="B379" s="68">
        <v>45523</v>
      </c>
      <c r="C379" s="14">
        <v>815</v>
      </c>
      <c r="D379" s="16">
        <v>259</v>
      </c>
      <c r="E379" s="16" t="s">
        <v>120</v>
      </c>
      <c r="F379" s="54">
        <v>0.65277777777777779</v>
      </c>
      <c r="G379" s="54">
        <v>0.66041666666666665</v>
      </c>
      <c r="H379" s="55">
        <v>7.6388888888888886E-3</v>
      </c>
      <c r="I379" s="16">
        <v>65</v>
      </c>
      <c r="J379" s="55" t="str">
        <f>VLOOKUP(I379,'Master Codes'!B:C,2,FALSE)</f>
        <v>FLT</v>
      </c>
      <c r="K379" s="14" t="s">
        <v>404</v>
      </c>
      <c r="L379" s="14" t="s">
        <v>144</v>
      </c>
      <c r="M379" s="55">
        <f t="shared" si="5"/>
        <v>7.6388888888888886E-3</v>
      </c>
    </row>
    <row r="380" spans="2:13" x14ac:dyDescent="0.25">
      <c r="B380" s="67">
        <v>45523</v>
      </c>
      <c r="C380" s="13">
        <v>813</v>
      </c>
      <c r="D380" s="15">
        <v>107</v>
      </c>
      <c r="E380" s="15" t="s">
        <v>69</v>
      </c>
      <c r="F380" s="51">
        <v>0.67638888888888893</v>
      </c>
      <c r="G380" s="51">
        <v>0.71180555555555558</v>
      </c>
      <c r="H380" s="52">
        <v>3.5416666666666666E-2</v>
      </c>
      <c r="I380" s="15">
        <v>40</v>
      </c>
      <c r="J380" s="52" t="str">
        <f>VLOOKUP(I380,'Master Codes'!B:C,2,FALSE)</f>
        <v>MX</v>
      </c>
      <c r="K380" s="13" t="s">
        <v>405</v>
      </c>
      <c r="L380" s="13" t="s">
        <v>144</v>
      </c>
      <c r="M380" s="52">
        <f t="shared" si="5"/>
        <v>3.5416666666666666E-2</v>
      </c>
    </row>
    <row r="381" spans="2:13" x14ac:dyDescent="0.25">
      <c r="B381" s="68">
        <v>45524</v>
      </c>
      <c r="C381" s="14">
        <v>834</v>
      </c>
      <c r="D381" s="16">
        <v>395</v>
      </c>
      <c r="E381" s="16" t="s">
        <v>52</v>
      </c>
      <c r="F381" s="54">
        <v>0.60416666666666663</v>
      </c>
      <c r="G381" s="54">
        <v>0.60902777777777772</v>
      </c>
      <c r="H381" s="55">
        <v>4.8611111111111112E-3</v>
      </c>
      <c r="I381" s="16">
        <v>41</v>
      </c>
      <c r="J381" s="55" t="str">
        <f>VLOOKUP(I381,'Master Codes'!B:C,2,FALSE)</f>
        <v>MX</v>
      </c>
      <c r="K381" s="14" t="s">
        <v>406</v>
      </c>
      <c r="L381" s="14" t="s">
        <v>18</v>
      </c>
      <c r="M381" s="55">
        <f t="shared" si="5"/>
        <v>4.8611111111111112E-3</v>
      </c>
    </row>
    <row r="382" spans="2:13" x14ac:dyDescent="0.25">
      <c r="B382" s="67">
        <v>45525</v>
      </c>
      <c r="C382" s="13">
        <v>850</v>
      </c>
      <c r="D382" s="15">
        <v>407</v>
      </c>
      <c r="E382" s="15" t="s">
        <v>45</v>
      </c>
      <c r="F382" s="51">
        <v>0.59722222222222221</v>
      </c>
      <c r="G382" s="51">
        <v>0.61250000000000004</v>
      </c>
      <c r="H382" s="52">
        <v>1.5277777777777777E-2</v>
      </c>
      <c r="I382" s="15">
        <v>41</v>
      </c>
      <c r="J382" s="52" t="str">
        <f>VLOOKUP(I382,'Master Codes'!B:C,2,FALSE)</f>
        <v>MX</v>
      </c>
      <c r="K382" s="13" t="s">
        <v>407</v>
      </c>
      <c r="L382" s="13" t="s">
        <v>47</v>
      </c>
      <c r="M382" s="52">
        <f t="shared" si="5"/>
        <v>1.5277777777777777E-2</v>
      </c>
    </row>
    <row r="383" spans="2:13" x14ac:dyDescent="0.25">
      <c r="B383" s="68">
        <v>45525</v>
      </c>
      <c r="C383" s="14">
        <v>835</v>
      </c>
      <c r="D383" s="16">
        <v>425</v>
      </c>
      <c r="E383" s="16" t="s">
        <v>54</v>
      </c>
      <c r="F383" s="54">
        <v>0.62083333333333335</v>
      </c>
      <c r="G383" s="54">
        <v>0.62222222222222223</v>
      </c>
      <c r="H383" s="55">
        <v>1.3888888888888889E-3</v>
      </c>
      <c r="I383" s="16">
        <v>41</v>
      </c>
      <c r="J383" s="55" t="str">
        <f>VLOOKUP(I383,'Master Codes'!B:C,2,FALSE)</f>
        <v>MX</v>
      </c>
      <c r="K383" s="14" t="s">
        <v>408</v>
      </c>
      <c r="L383" s="14" t="s">
        <v>47</v>
      </c>
      <c r="M383" s="55">
        <f t="shared" si="5"/>
        <v>1.3888888888888889E-3</v>
      </c>
    </row>
    <row r="384" spans="2:13" x14ac:dyDescent="0.25">
      <c r="B384" s="67">
        <v>45525</v>
      </c>
      <c r="C384" s="13">
        <v>852</v>
      </c>
      <c r="D384" s="15">
        <v>943</v>
      </c>
      <c r="E384" s="15" t="s">
        <v>299</v>
      </c>
      <c r="F384" s="51">
        <v>0.63472222222222219</v>
      </c>
      <c r="G384" s="51">
        <v>0.64097222222222228</v>
      </c>
      <c r="H384" s="52">
        <v>5.5555555555555558E-3</v>
      </c>
      <c r="I384" s="15">
        <v>93</v>
      </c>
      <c r="J384" s="52" t="str">
        <f>VLOOKUP(I384,'Master Codes'!B:C,2,FALSE)</f>
        <v>LATE</v>
      </c>
      <c r="K384" s="13" t="s">
        <v>409</v>
      </c>
      <c r="L384" s="13" t="s">
        <v>47</v>
      </c>
      <c r="M384" s="52">
        <f t="shared" si="5"/>
        <v>2.7777777777777779E-3</v>
      </c>
    </row>
    <row r="385" spans="2:13" x14ac:dyDescent="0.25">
      <c r="B385" s="68">
        <v>45525</v>
      </c>
      <c r="C385" s="14">
        <v>852</v>
      </c>
      <c r="D385" s="16">
        <v>943</v>
      </c>
      <c r="E385" s="16" t="s">
        <v>299</v>
      </c>
      <c r="F385" s="54">
        <v>0.63472222222222219</v>
      </c>
      <c r="G385" s="54">
        <v>0.64097222222222228</v>
      </c>
      <c r="H385" s="55">
        <v>6.9444444444444447E-4</v>
      </c>
      <c r="I385" s="16">
        <v>65</v>
      </c>
      <c r="J385" s="55" t="str">
        <f>VLOOKUP(I385,'Master Codes'!B:C,2,FALSE)</f>
        <v>FLT</v>
      </c>
      <c r="K385" s="14" t="s">
        <v>409</v>
      </c>
      <c r="L385" s="14" t="s">
        <v>47</v>
      </c>
      <c r="M385" s="55">
        <f t="shared" si="5"/>
        <v>3.4722222222222224E-4</v>
      </c>
    </row>
    <row r="386" spans="2:13" x14ac:dyDescent="0.25">
      <c r="B386" s="67">
        <v>45526</v>
      </c>
      <c r="C386" s="13">
        <v>844</v>
      </c>
      <c r="D386" s="15">
        <v>341</v>
      </c>
      <c r="E386" s="15" t="s">
        <v>24</v>
      </c>
      <c r="F386" s="51">
        <v>0.30555555555555558</v>
      </c>
      <c r="G386" s="51">
        <v>0.31597222222222221</v>
      </c>
      <c r="H386" s="52">
        <v>1.0416666666666666E-2</v>
      </c>
      <c r="I386" s="15">
        <v>41</v>
      </c>
      <c r="J386" s="52" t="str">
        <f>VLOOKUP(I386,'Master Codes'!B:C,2,FALSE)</f>
        <v>MX</v>
      </c>
      <c r="K386" s="13" t="s">
        <v>410</v>
      </c>
      <c r="L386" s="13" t="s">
        <v>18</v>
      </c>
      <c r="M386" s="52">
        <f t="shared" ref="M386:M449" si="6" xml:space="preserve"> H386 / COUNTIFS($B:$B, B386, $D:$D, D386)</f>
        <v>1.0416666666666666E-2</v>
      </c>
    </row>
    <row r="387" spans="2:13" x14ac:dyDescent="0.25">
      <c r="B387" s="68">
        <v>45526</v>
      </c>
      <c r="C387" s="14">
        <v>837</v>
      </c>
      <c r="D387" s="16">
        <v>1917</v>
      </c>
      <c r="E387" s="16" t="s">
        <v>25</v>
      </c>
      <c r="F387" s="54">
        <v>0.31944444444444442</v>
      </c>
      <c r="G387" s="54">
        <v>0.32083333333333336</v>
      </c>
      <c r="H387" s="55">
        <v>1.3888888888888889E-3</v>
      </c>
      <c r="I387" s="16">
        <v>65</v>
      </c>
      <c r="J387" s="55" t="str">
        <f>VLOOKUP(I387,'Master Codes'!B:C,2,FALSE)</f>
        <v>FLT</v>
      </c>
      <c r="K387" s="14" t="s">
        <v>411</v>
      </c>
      <c r="L387" s="14" t="s">
        <v>18</v>
      </c>
      <c r="M387" s="55">
        <f t="shared" si="6"/>
        <v>1.3888888888888889E-3</v>
      </c>
    </row>
    <row r="388" spans="2:13" x14ac:dyDescent="0.25">
      <c r="B388" s="67">
        <v>45526</v>
      </c>
      <c r="C388" s="13">
        <v>852</v>
      </c>
      <c r="D388" s="15">
        <v>909</v>
      </c>
      <c r="E388" s="15" t="s">
        <v>31</v>
      </c>
      <c r="F388" s="51">
        <v>0.34722222222222221</v>
      </c>
      <c r="G388" s="51">
        <v>0.35138888888888886</v>
      </c>
      <c r="H388" s="52">
        <v>4.1666666666666666E-3</v>
      </c>
      <c r="I388" s="15" t="s">
        <v>34</v>
      </c>
      <c r="J388" s="52" t="str">
        <f>VLOOKUP(I388,'Master Codes'!B:C,2,FALSE)</f>
        <v>MX</v>
      </c>
      <c r="K388" s="13" t="s">
        <v>412</v>
      </c>
      <c r="L388" s="13" t="s">
        <v>18</v>
      </c>
      <c r="M388" s="52">
        <f t="shared" si="6"/>
        <v>4.1666666666666666E-3</v>
      </c>
    </row>
    <row r="389" spans="2:13" x14ac:dyDescent="0.25">
      <c r="B389" s="68">
        <v>45526</v>
      </c>
      <c r="C389" s="14">
        <v>840</v>
      </c>
      <c r="D389" s="16">
        <v>1123</v>
      </c>
      <c r="E389" s="16" t="s">
        <v>28</v>
      </c>
      <c r="F389" s="54">
        <v>0.35694444444444445</v>
      </c>
      <c r="G389" s="54">
        <v>0.3611111111111111</v>
      </c>
      <c r="H389" s="55">
        <v>4.1666666666666666E-3</v>
      </c>
      <c r="I389" s="16">
        <v>41</v>
      </c>
      <c r="J389" s="55" t="str">
        <f>VLOOKUP(I389,'Master Codes'!B:C,2,FALSE)</f>
        <v>MX</v>
      </c>
      <c r="K389" s="14" t="s">
        <v>413</v>
      </c>
      <c r="L389" s="14" t="s">
        <v>18</v>
      </c>
      <c r="M389" s="55">
        <f t="shared" si="6"/>
        <v>4.1666666666666666E-3</v>
      </c>
    </row>
    <row r="390" spans="2:13" x14ac:dyDescent="0.25">
      <c r="B390" s="67">
        <v>45526</v>
      </c>
      <c r="C390" s="13">
        <v>804</v>
      </c>
      <c r="D390" s="15">
        <v>103</v>
      </c>
      <c r="E390" s="15" t="s">
        <v>69</v>
      </c>
      <c r="F390" s="51">
        <v>0.3659722222222222</v>
      </c>
      <c r="G390" s="51">
        <v>0.37013888888888891</v>
      </c>
      <c r="H390" s="52">
        <v>4.1666666666666666E-3</v>
      </c>
      <c r="I390" s="15">
        <v>41</v>
      </c>
      <c r="J390" s="52" t="str">
        <f>VLOOKUP(I390,'Master Codes'!B:C,2,FALSE)</f>
        <v>MX</v>
      </c>
      <c r="K390" s="13" t="s">
        <v>414</v>
      </c>
      <c r="L390" s="13" t="s">
        <v>18</v>
      </c>
      <c r="M390" s="52">
        <f t="shared" si="6"/>
        <v>4.1666666666666666E-3</v>
      </c>
    </row>
    <row r="391" spans="2:13" x14ac:dyDescent="0.25">
      <c r="B391" s="68">
        <v>45526</v>
      </c>
      <c r="C391" s="14">
        <v>848</v>
      </c>
      <c r="D391" s="16">
        <v>501</v>
      </c>
      <c r="E391" s="16" t="s">
        <v>33</v>
      </c>
      <c r="F391" s="54">
        <v>0.57916666666666672</v>
      </c>
      <c r="G391" s="54">
        <v>0.58333333333333337</v>
      </c>
      <c r="H391" s="55">
        <v>4.1666666666666666E-3</v>
      </c>
      <c r="I391" s="16">
        <v>41</v>
      </c>
      <c r="J391" s="55" t="str">
        <f>VLOOKUP(I391,'Master Codes'!B:C,2,FALSE)</f>
        <v>MX</v>
      </c>
      <c r="K391" s="14" t="s">
        <v>415</v>
      </c>
      <c r="L391" s="14" t="s">
        <v>47</v>
      </c>
      <c r="M391" s="55">
        <f t="shared" si="6"/>
        <v>4.1666666666666666E-3</v>
      </c>
    </row>
    <row r="392" spans="2:13" x14ac:dyDescent="0.25">
      <c r="B392" s="67">
        <v>45526</v>
      </c>
      <c r="C392" s="13">
        <v>840</v>
      </c>
      <c r="D392" s="15">
        <v>1813</v>
      </c>
      <c r="E392" s="15" t="s">
        <v>253</v>
      </c>
      <c r="F392" s="51">
        <v>0.6020833333333333</v>
      </c>
      <c r="G392" s="51">
        <v>0.65</v>
      </c>
      <c r="H392" s="52">
        <v>4.791666666666667E-2</v>
      </c>
      <c r="I392" s="15">
        <v>46</v>
      </c>
      <c r="J392" s="52" t="str">
        <f>VLOOKUP(I392,'Master Codes'!B:C,2,FALSE)</f>
        <v>MX</v>
      </c>
      <c r="K392" s="13" t="s">
        <v>416</v>
      </c>
      <c r="L392" s="13" t="s">
        <v>47</v>
      </c>
      <c r="M392" s="52">
        <f t="shared" si="6"/>
        <v>4.791666666666667E-2</v>
      </c>
    </row>
    <row r="393" spans="2:13" x14ac:dyDescent="0.25">
      <c r="B393" s="68">
        <v>45526</v>
      </c>
      <c r="C393" s="14">
        <v>846</v>
      </c>
      <c r="D393" s="16">
        <v>633</v>
      </c>
      <c r="E393" s="16" t="s">
        <v>116</v>
      </c>
      <c r="F393" s="54">
        <v>0.61111111111111116</v>
      </c>
      <c r="G393" s="54">
        <v>0.61736111111111114</v>
      </c>
      <c r="H393" s="55">
        <v>6.2500000000000003E-3</v>
      </c>
      <c r="I393" s="16">
        <v>46</v>
      </c>
      <c r="J393" s="55" t="str">
        <f>VLOOKUP(I393,'Master Codes'!B:C,2,FALSE)</f>
        <v>MX</v>
      </c>
      <c r="K393" s="14" t="s">
        <v>417</v>
      </c>
      <c r="L393" s="14" t="s">
        <v>47</v>
      </c>
      <c r="M393" s="55">
        <f t="shared" si="6"/>
        <v>6.2500000000000003E-3</v>
      </c>
    </row>
    <row r="394" spans="2:13" x14ac:dyDescent="0.25">
      <c r="B394" s="67">
        <v>45526</v>
      </c>
      <c r="C394" s="13">
        <v>843</v>
      </c>
      <c r="D394" s="15">
        <v>605</v>
      </c>
      <c r="E394" s="15" t="s">
        <v>48</v>
      </c>
      <c r="F394" s="51">
        <v>0.61597222222222225</v>
      </c>
      <c r="G394" s="51">
        <v>0.62083333333333335</v>
      </c>
      <c r="H394" s="52">
        <v>4.8611111111111112E-3</v>
      </c>
      <c r="I394" s="15">
        <v>41</v>
      </c>
      <c r="J394" s="52" t="str">
        <f>VLOOKUP(I394,'Master Codes'!B:C,2,FALSE)</f>
        <v>MX</v>
      </c>
      <c r="K394" s="13" t="s">
        <v>418</v>
      </c>
      <c r="L394" s="13" t="s">
        <v>47</v>
      </c>
      <c r="M394" s="52">
        <f t="shared" si="6"/>
        <v>4.8611111111111112E-3</v>
      </c>
    </row>
    <row r="395" spans="2:13" x14ac:dyDescent="0.25">
      <c r="B395" s="68">
        <v>45526</v>
      </c>
      <c r="C395" s="14">
        <v>845</v>
      </c>
      <c r="D395" s="16">
        <v>395</v>
      </c>
      <c r="E395" s="16" t="s">
        <v>52</v>
      </c>
      <c r="F395" s="54">
        <v>0.63472222222222219</v>
      </c>
      <c r="G395" s="54">
        <v>0.67638888888888893</v>
      </c>
      <c r="H395" s="55">
        <v>4.1666666666666664E-2</v>
      </c>
      <c r="I395" s="16">
        <v>46</v>
      </c>
      <c r="J395" s="55" t="str">
        <f>VLOOKUP(I395,'Master Codes'!B:C,2,FALSE)</f>
        <v>MX</v>
      </c>
      <c r="K395" s="14" t="s">
        <v>419</v>
      </c>
      <c r="L395" s="14" t="s">
        <v>47</v>
      </c>
      <c r="M395" s="55">
        <f t="shared" si="6"/>
        <v>4.1666666666666664E-2</v>
      </c>
    </row>
    <row r="396" spans="2:13" x14ac:dyDescent="0.25">
      <c r="B396" s="67">
        <v>45526</v>
      </c>
      <c r="C396" s="13">
        <v>827</v>
      </c>
      <c r="D396" s="15">
        <v>285</v>
      </c>
      <c r="E396" s="15" t="s">
        <v>50</v>
      </c>
      <c r="F396" s="51">
        <v>0.64861111111111114</v>
      </c>
      <c r="G396" s="51">
        <v>0.65069444444444446</v>
      </c>
      <c r="H396" s="52">
        <v>2.0833333333333333E-3</v>
      </c>
      <c r="I396" s="15">
        <v>68</v>
      </c>
      <c r="J396" s="52" t="str">
        <f>VLOOKUP(I396,'Master Codes'!B:C,2,FALSE)</f>
        <v>INFT</v>
      </c>
      <c r="K396" s="13" t="s">
        <v>420</v>
      </c>
      <c r="L396" s="13" t="s">
        <v>47</v>
      </c>
      <c r="M396" s="52">
        <f t="shared" si="6"/>
        <v>2.0833333333333333E-3</v>
      </c>
    </row>
    <row r="397" spans="2:13" x14ac:dyDescent="0.25">
      <c r="B397" s="68">
        <v>45526</v>
      </c>
      <c r="C397" s="14">
        <v>852</v>
      </c>
      <c r="D397" s="16">
        <v>1273</v>
      </c>
      <c r="E397" s="16" t="s">
        <v>61</v>
      </c>
      <c r="F397" s="54">
        <v>0.66666666666666663</v>
      </c>
      <c r="G397" s="54">
        <v>0.68611111111111112</v>
      </c>
      <c r="H397" s="55">
        <v>6.9444444444444441E-3</v>
      </c>
      <c r="I397" s="16">
        <v>93</v>
      </c>
      <c r="J397" s="55" t="str">
        <f>VLOOKUP(I397,'Master Codes'!B:C,2,FALSE)</f>
        <v>LATE</v>
      </c>
      <c r="K397" s="14" t="s">
        <v>421</v>
      </c>
      <c r="L397" s="14" t="s">
        <v>47</v>
      </c>
      <c r="M397" s="55">
        <f t="shared" si="6"/>
        <v>3.472222222222222E-3</v>
      </c>
    </row>
    <row r="398" spans="2:13" x14ac:dyDescent="0.25">
      <c r="B398" s="67">
        <v>45526</v>
      </c>
      <c r="C398" s="13">
        <v>852</v>
      </c>
      <c r="D398" s="15">
        <v>1273</v>
      </c>
      <c r="E398" s="15" t="s">
        <v>61</v>
      </c>
      <c r="F398" s="51">
        <v>0.66666666666666663</v>
      </c>
      <c r="G398" s="51">
        <v>0.68611111111111112</v>
      </c>
      <c r="H398" s="52">
        <v>1.2500000000000001E-2</v>
      </c>
      <c r="I398" s="15">
        <v>65</v>
      </c>
      <c r="J398" s="52" t="str">
        <f>VLOOKUP(I398,'Master Codes'!B:C,2,FALSE)</f>
        <v>FLT</v>
      </c>
      <c r="K398" s="13" t="s">
        <v>421</v>
      </c>
      <c r="L398" s="13" t="s">
        <v>47</v>
      </c>
      <c r="M398" s="52">
        <f t="shared" si="6"/>
        <v>6.2500000000000003E-3</v>
      </c>
    </row>
    <row r="399" spans="2:13" x14ac:dyDescent="0.25">
      <c r="B399" s="68">
        <v>45526</v>
      </c>
      <c r="C399" s="14">
        <v>835</v>
      </c>
      <c r="D399" s="16">
        <v>499</v>
      </c>
      <c r="E399" s="16" t="s">
        <v>57</v>
      </c>
      <c r="F399" s="54">
        <v>0.65277777777777779</v>
      </c>
      <c r="G399" s="54">
        <v>0.65694444444444444</v>
      </c>
      <c r="H399" s="55">
        <v>6.9444444444444447E-4</v>
      </c>
      <c r="I399" s="16">
        <v>93</v>
      </c>
      <c r="J399" s="55" t="str">
        <f>VLOOKUP(I399,'Master Codes'!B:C,2,FALSE)</f>
        <v>LATE</v>
      </c>
      <c r="K399" s="14" t="s">
        <v>422</v>
      </c>
      <c r="L399" s="14" t="s">
        <v>47</v>
      </c>
      <c r="M399" s="55">
        <f t="shared" si="6"/>
        <v>3.4722222222222224E-4</v>
      </c>
    </row>
    <row r="400" spans="2:13" x14ac:dyDescent="0.25">
      <c r="B400" s="67">
        <v>45526</v>
      </c>
      <c r="C400" s="13">
        <v>835</v>
      </c>
      <c r="D400" s="15">
        <v>499</v>
      </c>
      <c r="E400" s="15" t="s">
        <v>57</v>
      </c>
      <c r="F400" s="51">
        <v>0.65277777777777779</v>
      </c>
      <c r="G400" s="51">
        <v>0.65694444444444444</v>
      </c>
      <c r="H400" s="52">
        <v>3.472222222222222E-3</v>
      </c>
      <c r="I400" s="15">
        <v>68</v>
      </c>
      <c r="J400" s="52" t="str">
        <f>VLOOKUP(I400,'Master Codes'!B:C,2,FALSE)</f>
        <v>INFT</v>
      </c>
      <c r="K400" s="13" t="s">
        <v>422</v>
      </c>
      <c r="L400" s="13" t="s">
        <v>47</v>
      </c>
      <c r="M400" s="52">
        <f t="shared" si="6"/>
        <v>1.736111111111111E-3</v>
      </c>
    </row>
    <row r="401" spans="2:13" x14ac:dyDescent="0.25">
      <c r="B401" s="68">
        <v>45526</v>
      </c>
      <c r="C401" s="14">
        <v>808</v>
      </c>
      <c r="D401" s="16">
        <v>1037</v>
      </c>
      <c r="E401" s="16" t="s">
        <v>170</v>
      </c>
      <c r="F401" s="54">
        <v>0.66249999999999998</v>
      </c>
      <c r="G401" s="54">
        <v>0.66597222222222219</v>
      </c>
      <c r="H401" s="55">
        <v>3.472222222222222E-3</v>
      </c>
      <c r="I401" s="16">
        <v>93</v>
      </c>
      <c r="J401" s="55" t="str">
        <f>VLOOKUP(I401,'Master Codes'!B:C,2,FALSE)</f>
        <v>LATE</v>
      </c>
      <c r="K401" s="14" t="s">
        <v>423</v>
      </c>
      <c r="L401" s="14" t="s">
        <v>47</v>
      </c>
      <c r="M401" s="55">
        <f t="shared" si="6"/>
        <v>3.472222222222222E-3</v>
      </c>
    </row>
    <row r="402" spans="2:13" x14ac:dyDescent="0.25">
      <c r="B402" s="67">
        <v>45526</v>
      </c>
      <c r="C402" s="13">
        <v>849</v>
      </c>
      <c r="D402" s="15">
        <v>107</v>
      </c>
      <c r="E402" s="15" t="s">
        <v>69</v>
      </c>
      <c r="F402" s="51">
        <v>0.67638888888888893</v>
      </c>
      <c r="G402" s="51">
        <v>0.67708333333333337</v>
      </c>
      <c r="H402" s="52">
        <v>6.9444444444444447E-4</v>
      </c>
      <c r="I402" s="15">
        <v>65</v>
      </c>
      <c r="J402" s="52" t="str">
        <f>VLOOKUP(I402,'Master Codes'!B:C,2,FALSE)</f>
        <v>FLT</v>
      </c>
      <c r="K402" s="13" t="s">
        <v>424</v>
      </c>
      <c r="L402" s="13" t="s">
        <v>47</v>
      </c>
      <c r="M402" s="52">
        <f t="shared" si="6"/>
        <v>6.9444444444444447E-4</v>
      </c>
    </row>
    <row r="403" spans="2:13" x14ac:dyDescent="0.25">
      <c r="B403" s="68">
        <v>45526</v>
      </c>
      <c r="C403" s="14">
        <v>844</v>
      </c>
      <c r="D403" s="16">
        <v>1913</v>
      </c>
      <c r="E403" s="16" t="s">
        <v>72</v>
      </c>
      <c r="F403" s="54">
        <v>0.67152777777777772</v>
      </c>
      <c r="G403" s="54">
        <v>0.70486111111111116</v>
      </c>
      <c r="H403" s="55">
        <v>2.7777777777777776E-2</v>
      </c>
      <c r="I403" s="16">
        <v>93</v>
      </c>
      <c r="J403" s="55" t="str">
        <f>VLOOKUP(I403,'Master Codes'!B:C,2,FALSE)</f>
        <v>LATE</v>
      </c>
      <c r="K403" s="14" t="s">
        <v>425</v>
      </c>
      <c r="L403" s="14" t="s">
        <v>47</v>
      </c>
      <c r="M403" s="55">
        <f t="shared" si="6"/>
        <v>1.3888888888888888E-2</v>
      </c>
    </row>
    <row r="404" spans="2:13" x14ac:dyDescent="0.25">
      <c r="B404" s="67">
        <v>45526</v>
      </c>
      <c r="C404" s="13">
        <v>844</v>
      </c>
      <c r="D404" s="15">
        <v>1913</v>
      </c>
      <c r="E404" s="15" t="s">
        <v>72</v>
      </c>
      <c r="F404" s="51">
        <v>0.67152777777777772</v>
      </c>
      <c r="G404" s="51">
        <v>0.70486111111111116</v>
      </c>
      <c r="H404" s="52">
        <v>5.5555555555555558E-3</v>
      </c>
      <c r="I404" s="15">
        <v>68</v>
      </c>
      <c r="J404" s="52" t="str">
        <f>VLOOKUP(I404,'Master Codes'!B:C,2,FALSE)</f>
        <v>INFT</v>
      </c>
      <c r="K404" s="13" t="s">
        <v>425</v>
      </c>
      <c r="L404" s="13" t="s">
        <v>47</v>
      </c>
      <c r="M404" s="52">
        <f t="shared" si="6"/>
        <v>2.7777777777777779E-3</v>
      </c>
    </row>
    <row r="405" spans="2:13" x14ac:dyDescent="0.25">
      <c r="B405" s="68">
        <v>45526</v>
      </c>
      <c r="C405" s="14">
        <v>822</v>
      </c>
      <c r="D405" s="16">
        <v>1815</v>
      </c>
      <c r="E405" s="16" t="s">
        <v>63</v>
      </c>
      <c r="F405" s="54">
        <v>0.69027777777777777</v>
      </c>
      <c r="G405" s="54">
        <v>0.71250000000000002</v>
      </c>
      <c r="H405" s="55">
        <v>2.2222222222222223E-2</v>
      </c>
      <c r="I405" s="16">
        <v>37</v>
      </c>
      <c r="J405" s="55" t="str">
        <f>VLOOKUP(I405,'Master Codes'!B:C,2,FALSE)</f>
        <v>CAT</v>
      </c>
      <c r="K405" s="14" t="s">
        <v>426</v>
      </c>
      <c r="L405" s="14" t="s">
        <v>47</v>
      </c>
      <c r="M405" s="55">
        <f t="shared" si="6"/>
        <v>2.2222222222222223E-2</v>
      </c>
    </row>
    <row r="406" spans="2:13" x14ac:dyDescent="0.25">
      <c r="B406" s="67">
        <v>45526</v>
      </c>
      <c r="C406" s="13">
        <v>814</v>
      </c>
      <c r="D406" s="15">
        <v>1701</v>
      </c>
      <c r="E406" s="15" t="s">
        <v>59</v>
      </c>
      <c r="F406" s="51">
        <v>0.65763888888888888</v>
      </c>
      <c r="G406" s="51">
        <v>0.66874999999999996</v>
      </c>
      <c r="H406" s="52">
        <v>1.0416666666666666E-2</v>
      </c>
      <c r="I406" s="15">
        <v>93</v>
      </c>
      <c r="J406" s="52" t="str">
        <f>VLOOKUP(I406,'Master Codes'!B:C,2,FALSE)</f>
        <v>LATE</v>
      </c>
      <c r="K406" s="13" t="s">
        <v>427</v>
      </c>
      <c r="L406" s="13" t="s">
        <v>47</v>
      </c>
      <c r="M406" s="52">
        <f t="shared" si="6"/>
        <v>5.208333333333333E-3</v>
      </c>
    </row>
    <row r="407" spans="2:13" x14ac:dyDescent="0.25">
      <c r="B407" s="68">
        <v>45526</v>
      </c>
      <c r="C407" s="14">
        <v>814</v>
      </c>
      <c r="D407" s="16">
        <v>1701</v>
      </c>
      <c r="E407" s="16" t="s">
        <v>59</v>
      </c>
      <c r="F407" s="54">
        <v>0.65763888888888888</v>
      </c>
      <c r="G407" s="54">
        <v>0.66874999999999996</v>
      </c>
      <c r="H407" s="55">
        <v>6.9444444444444447E-4</v>
      </c>
      <c r="I407" s="16" t="s">
        <v>285</v>
      </c>
      <c r="J407" s="55" t="str">
        <f>VLOOKUP(I407,'Master Codes'!B:C,2,FALSE)</f>
        <v>GRD</v>
      </c>
      <c r="K407" s="14" t="s">
        <v>427</v>
      </c>
      <c r="L407" s="14" t="s">
        <v>47</v>
      </c>
      <c r="M407" s="55">
        <f t="shared" si="6"/>
        <v>3.4722222222222224E-4</v>
      </c>
    </row>
    <row r="408" spans="2:13" x14ac:dyDescent="0.25">
      <c r="B408" s="67">
        <v>45526</v>
      </c>
      <c r="C408" s="13">
        <v>813</v>
      </c>
      <c r="D408" s="15">
        <v>261</v>
      </c>
      <c r="E408" s="15" t="s">
        <v>120</v>
      </c>
      <c r="F408" s="51">
        <v>0.75694444444444442</v>
      </c>
      <c r="G408" s="51">
        <v>0.81597222222222221</v>
      </c>
      <c r="H408" s="52">
        <v>5.9027777777777776E-2</v>
      </c>
      <c r="I408" s="15">
        <v>64</v>
      </c>
      <c r="J408" s="52" t="str">
        <f>VLOOKUP(I408,'Master Codes'!B:C,2,FALSE)</f>
        <v>FLT</v>
      </c>
      <c r="K408" s="13" t="s">
        <v>428</v>
      </c>
      <c r="L408" s="13" t="s">
        <v>47</v>
      </c>
      <c r="M408" s="52">
        <f t="shared" si="6"/>
        <v>5.9027777777777776E-2</v>
      </c>
    </row>
    <row r="409" spans="2:13" x14ac:dyDescent="0.25">
      <c r="B409" s="68">
        <v>45527</v>
      </c>
      <c r="C409" s="14">
        <v>837</v>
      </c>
      <c r="D409" s="16">
        <v>341</v>
      </c>
      <c r="E409" s="16" t="s">
        <v>24</v>
      </c>
      <c r="F409" s="54">
        <v>0.30138888888888887</v>
      </c>
      <c r="G409" s="54">
        <v>0.31458333333333333</v>
      </c>
      <c r="H409" s="55">
        <v>1.3194444444444444E-2</v>
      </c>
      <c r="I409" s="16" t="s">
        <v>34</v>
      </c>
      <c r="J409" s="55" t="str">
        <f>VLOOKUP(I409,'Master Codes'!B:C,2,FALSE)</f>
        <v>MX</v>
      </c>
      <c r="K409" s="14" t="s">
        <v>429</v>
      </c>
      <c r="L409" s="14" t="s">
        <v>18</v>
      </c>
      <c r="M409" s="55">
        <f t="shared" si="6"/>
        <v>1.3194444444444444E-2</v>
      </c>
    </row>
    <row r="410" spans="2:13" x14ac:dyDescent="0.25">
      <c r="B410" s="67">
        <v>45527</v>
      </c>
      <c r="C410" s="13">
        <v>833</v>
      </c>
      <c r="D410" s="15">
        <v>489</v>
      </c>
      <c r="E410" s="15" t="s">
        <v>88</v>
      </c>
      <c r="F410" s="51">
        <v>0.32430555555555557</v>
      </c>
      <c r="G410" s="51">
        <v>0.32916666666666666</v>
      </c>
      <c r="H410" s="52">
        <v>4.8611111111111112E-3</v>
      </c>
      <c r="I410" s="15" t="s">
        <v>34</v>
      </c>
      <c r="J410" s="52" t="str">
        <f>VLOOKUP(I410,'Master Codes'!B:C,2,FALSE)</f>
        <v>MX</v>
      </c>
      <c r="K410" s="13" t="s">
        <v>430</v>
      </c>
      <c r="L410" s="13" t="s">
        <v>18</v>
      </c>
      <c r="M410" s="52">
        <f t="shared" si="6"/>
        <v>4.8611111111111112E-3</v>
      </c>
    </row>
    <row r="411" spans="2:13" x14ac:dyDescent="0.25">
      <c r="B411" s="68">
        <v>45527</v>
      </c>
      <c r="C411" s="14">
        <v>828</v>
      </c>
      <c r="D411" s="16">
        <v>367</v>
      </c>
      <c r="E411" s="16" t="s">
        <v>93</v>
      </c>
      <c r="F411" s="54">
        <v>0.34305555555555556</v>
      </c>
      <c r="G411" s="54">
        <v>0.35416666666666669</v>
      </c>
      <c r="H411" s="55">
        <v>1.1111111111111112E-2</v>
      </c>
      <c r="I411" s="16">
        <v>81</v>
      </c>
      <c r="J411" s="55" t="str">
        <f>VLOOKUP(I411,'Master Codes'!B:C,2,FALSE)</f>
        <v>ATC</v>
      </c>
      <c r="K411" s="14" t="s">
        <v>431</v>
      </c>
      <c r="L411" s="14" t="s">
        <v>18</v>
      </c>
      <c r="M411" s="55">
        <f t="shared" si="6"/>
        <v>1.1111111111111112E-2</v>
      </c>
    </row>
    <row r="412" spans="2:13" x14ac:dyDescent="0.25">
      <c r="B412" s="67">
        <v>45527</v>
      </c>
      <c r="C412" s="13">
        <v>805</v>
      </c>
      <c r="D412" s="15">
        <v>1937</v>
      </c>
      <c r="E412" s="15" t="s">
        <v>292</v>
      </c>
      <c r="F412" s="51">
        <v>0.37986111111111109</v>
      </c>
      <c r="G412" s="51">
        <v>0.3888888888888889</v>
      </c>
      <c r="H412" s="52">
        <v>9.0277777777777769E-3</v>
      </c>
      <c r="I412" s="15" t="s">
        <v>34</v>
      </c>
      <c r="J412" s="52" t="str">
        <f>VLOOKUP(I412,'Master Codes'!B:C,2,FALSE)</f>
        <v>MX</v>
      </c>
      <c r="K412" s="13" t="s">
        <v>432</v>
      </c>
      <c r="L412" s="13" t="s">
        <v>18</v>
      </c>
      <c r="M412" s="52">
        <f t="shared" si="6"/>
        <v>9.0277777777777769E-3</v>
      </c>
    </row>
    <row r="413" spans="2:13" x14ac:dyDescent="0.25">
      <c r="B413" s="68">
        <v>45527</v>
      </c>
      <c r="C413" s="14">
        <v>822</v>
      </c>
      <c r="D413" s="16">
        <v>209</v>
      </c>
      <c r="E413" s="16" t="s">
        <v>104</v>
      </c>
      <c r="F413" s="54">
        <v>0.6020833333333333</v>
      </c>
      <c r="G413" s="54">
        <v>0.62083333333333335</v>
      </c>
      <c r="H413" s="55">
        <v>1.5277777777777777E-2</v>
      </c>
      <c r="I413" s="16">
        <v>93</v>
      </c>
      <c r="J413" s="55" t="str">
        <f>VLOOKUP(I413,'Master Codes'!B:C,2,FALSE)</f>
        <v>LATE</v>
      </c>
      <c r="K413" s="14" t="s">
        <v>433</v>
      </c>
      <c r="L413" s="14" t="s">
        <v>144</v>
      </c>
      <c r="M413" s="55">
        <f t="shared" si="6"/>
        <v>7.6388888888888886E-3</v>
      </c>
    </row>
    <row r="414" spans="2:13" x14ac:dyDescent="0.25">
      <c r="B414" s="67">
        <v>45527</v>
      </c>
      <c r="C414" s="13">
        <v>822</v>
      </c>
      <c r="D414" s="15">
        <v>209</v>
      </c>
      <c r="E414" s="15" t="s">
        <v>104</v>
      </c>
      <c r="F414" s="51">
        <v>0.6020833333333333</v>
      </c>
      <c r="G414" s="51">
        <v>0.62083333333333335</v>
      </c>
      <c r="H414" s="52">
        <v>3.472222222222222E-3</v>
      </c>
      <c r="I414" s="15">
        <v>87</v>
      </c>
      <c r="J414" s="52" t="str">
        <f>VLOOKUP(I414,'Master Codes'!B:C,2,FALSE)</f>
        <v>ATC</v>
      </c>
      <c r="K414" s="13" t="s">
        <v>433</v>
      </c>
      <c r="L414" s="13" t="s">
        <v>144</v>
      </c>
      <c r="M414" s="52">
        <f t="shared" si="6"/>
        <v>1.736111111111111E-3</v>
      </c>
    </row>
    <row r="415" spans="2:13" x14ac:dyDescent="0.25">
      <c r="B415" s="68">
        <v>45527</v>
      </c>
      <c r="C415" s="14">
        <v>845</v>
      </c>
      <c r="D415" s="16">
        <v>425</v>
      </c>
      <c r="E415" s="16" t="s">
        <v>54</v>
      </c>
      <c r="F415" s="54">
        <v>0.625</v>
      </c>
      <c r="G415" s="54">
        <v>0.63055555555555554</v>
      </c>
      <c r="H415" s="55">
        <v>5.5555555555555558E-3</v>
      </c>
      <c r="I415" s="16">
        <v>41</v>
      </c>
      <c r="J415" s="55" t="str">
        <f>VLOOKUP(I415,'Master Codes'!B:C,2,FALSE)</f>
        <v>MX</v>
      </c>
      <c r="K415" s="14" t="s">
        <v>434</v>
      </c>
      <c r="L415" s="14" t="s">
        <v>144</v>
      </c>
      <c r="M415" s="55">
        <f t="shared" si="6"/>
        <v>5.5555555555555558E-3</v>
      </c>
    </row>
    <row r="416" spans="2:13" x14ac:dyDescent="0.25">
      <c r="B416" s="67">
        <v>45527</v>
      </c>
      <c r="C416" s="13">
        <v>820</v>
      </c>
      <c r="D416" s="15">
        <v>285</v>
      </c>
      <c r="E416" s="15" t="s">
        <v>50</v>
      </c>
      <c r="F416" s="51">
        <v>0.62083333333333335</v>
      </c>
      <c r="G416" s="51">
        <v>0.62361111111111112</v>
      </c>
      <c r="H416" s="52">
        <v>2.7777777777777779E-3</v>
      </c>
      <c r="I416" s="15" t="s">
        <v>87</v>
      </c>
      <c r="J416" s="52" t="str">
        <f>VLOOKUP(I416,'Master Codes'!B:C,2,FALSE)</f>
        <v>GRD</v>
      </c>
      <c r="K416" s="13" t="s">
        <v>435</v>
      </c>
      <c r="L416" s="13" t="s">
        <v>144</v>
      </c>
      <c r="M416" s="52">
        <f t="shared" si="6"/>
        <v>2.7777777777777779E-3</v>
      </c>
    </row>
    <row r="417" spans="2:13" x14ac:dyDescent="0.25">
      <c r="B417" s="68">
        <v>45527</v>
      </c>
      <c r="C417" s="14">
        <v>833</v>
      </c>
      <c r="D417" s="16">
        <v>1491</v>
      </c>
      <c r="E417" s="16" t="s">
        <v>205</v>
      </c>
      <c r="F417" s="54">
        <v>0.63472222222222219</v>
      </c>
      <c r="G417" s="54">
        <v>0.63958333333333328</v>
      </c>
      <c r="H417" s="55">
        <v>4.8611111111111112E-3</v>
      </c>
      <c r="I417" s="16">
        <v>41</v>
      </c>
      <c r="J417" s="55" t="str">
        <f>VLOOKUP(I417,'Master Codes'!B:C,2,FALSE)</f>
        <v>MX</v>
      </c>
      <c r="K417" s="14" t="s">
        <v>436</v>
      </c>
      <c r="L417" s="14" t="s">
        <v>144</v>
      </c>
      <c r="M417" s="55">
        <f t="shared" si="6"/>
        <v>4.8611111111111112E-3</v>
      </c>
    </row>
    <row r="418" spans="2:13" x14ac:dyDescent="0.25">
      <c r="B418" s="67">
        <v>45527</v>
      </c>
      <c r="C418" s="13">
        <v>815</v>
      </c>
      <c r="D418" s="15">
        <v>655</v>
      </c>
      <c r="E418" s="15" t="s">
        <v>65</v>
      </c>
      <c r="F418" s="51">
        <v>0.64375000000000004</v>
      </c>
      <c r="G418" s="51">
        <v>0.64583333333333337</v>
      </c>
      <c r="H418" s="52">
        <v>2.0833333333333333E-3</v>
      </c>
      <c r="I418" s="15" t="s">
        <v>56</v>
      </c>
      <c r="J418" s="52" t="str">
        <f>VLOOKUP(I418,'Master Codes'!B:C,2,FALSE)</f>
        <v>STA</v>
      </c>
      <c r="K418" s="13" t="s">
        <v>437</v>
      </c>
      <c r="L418" s="13" t="s">
        <v>144</v>
      </c>
      <c r="M418" s="52">
        <f t="shared" si="6"/>
        <v>2.0833333333333333E-3</v>
      </c>
    </row>
    <row r="419" spans="2:13" x14ac:dyDescent="0.25">
      <c r="B419" s="68">
        <v>45527</v>
      </c>
      <c r="C419" s="14">
        <v>828</v>
      </c>
      <c r="D419" s="16">
        <v>1925</v>
      </c>
      <c r="E419" s="16" t="s">
        <v>110</v>
      </c>
      <c r="F419" s="54">
        <v>0.66666666666666663</v>
      </c>
      <c r="G419" s="54">
        <v>0.69097222222222221</v>
      </c>
      <c r="H419" s="55">
        <v>2.4305555555555556E-2</v>
      </c>
      <c r="I419" s="16">
        <v>41</v>
      </c>
      <c r="J419" s="55" t="str">
        <f>VLOOKUP(I419,'Master Codes'!B:C,2,FALSE)</f>
        <v>MX</v>
      </c>
      <c r="K419" s="14" t="s">
        <v>438</v>
      </c>
      <c r="L419" s="14" t="s">
        <v>144</v>
      </c>
      <c r="M419" s="55">
        <f t="shared" si="6"/>
        <v>2.4305555555555556E-2</v>
      </c>
    </row>
    <row r="420" spans="2:13" x14ac:dyDescent="0.25">
      <c r="B420" s="67">
        <v>45527</v>
      </c>
      <c r="C420" s="13">
        <v>809</v>
      </c>
      <c r="D420" s="15">
        <v>558</v>
      </c>
      <c r="E420" s="15" t="s">
        <v>92</v>
      </c>
      <c r="F420" s="51">
        <v>0.67152777777777772</v>
      </c>
      <c r="G420" s="51">
        <v>0.68541666666666667</v>
      </c>
      <c r="H420" s="52">
        <v>1.3888888888888888E-2</v>
      </c>
      <c r="I420" s="15">
        <v>41</v>
      </c>
      <c r="J420" s="52" t="str">
        <f>VLOOKUP(I420,'Master Codes'!B:C,2,FALSE)</f>
        <v>MX</v>
      </c>
      <c r="K420" s="13" t="s">
        <v>439</v>
      </c>
      <c r="L420" s="13" t="s">
        <v>144</v>
      </c>
      <c r="M420" s="52">
        <f t="shared" si="6"/>
        <v>1.3888888888888888E-2</v>
      </c>
    </row>
    <row r="421" spans="2:13" x14ac:dyDescent="0.25">
      <c r="B421" s="68">
        <v>45528</v>
      </c>
      <c r="C421" s="14">
        <v>830</v>
      </c>
      <c r="D421" s="16">
        <v>285</v>
      </c>
      <c r="E421" s="16" t="s">
        <v>50</v>
      </c>
      <c r="F421" s="54">
        <v>0.61111111111111116</v>
      </c>
      <c r="G421" s="54">
        <v>0.65486111111111112</v>
      </c>
      <c r="H421" s="55">
        <v>4.1666666666666664E-2</v>
      </c>
      <c r="I421" s="16">
        <v>93</v>
      </c>
      <c r="J421" s="55" t="str">
        <f>VLOOKUP(I421,'Master Codes'!B:C,2,FALSE)</f>
        <v>LATE</v>
      </c>
      <c r="K421" s="14" t="s">
        <v>440</v>
      </c>
      <c r="L421" s="14" t="s">
        <v>144</v>
      </c>
      <c r="M421" s="55">
        <f t="shared" si="6"/>
        <v>2.0833333333333332E-2</v>
      </c>
    </row>
    <row r="422" spans="2:13" x14ac:dyDescent="0.25">
      <c r="B422" s="67">
        <v>45528</v>
      </c>
      <c r="C422" s="13">
        <v>830</v>
      </c>
      <c r="D422" s="15">
        <v>285</v>
      </c>
      <c r="E422" s="15" t="s">
        <v>50</v>
      </c>
      <c r="F422" s="51">
        <v>0.61111111111111116</v>
      </c>
      <c r="G422" s="51">
        <v>0.65486111111111112</v>
      </c>
      <c r="H422" s="52">
        <v>2.0833333333333333E-3</v>
      </c>
      <c r="I422" s="15" t="s">
        <v>56</v>
      </c>
      <c r="J422" s="52" t="str">
        <f>VLOOKUP(I422,'Master Codes'!B:C,2,FALSE)</f>
        <v>STA</v>
      </c>
      <c r="K422" s="13" t="s">
        <v>440</v>
      </c>
      <c r="L422" s="13" t="s">
        <v>144</v>
      </c>
      <c r="M422" s="52">
        <f t="shared" si="6"/>
        <v>1.0416666666666667E-3</v>
      </c>
    </row>
    <row r="423" spans="2:13" x14ac:dyDescent="0.25">
      <c r="B423" s="68">
        <v>45528</v>
      </c>
      <c r="C423" s="14">
        <v>833</v>
      </c>
      <c r="D423" s="16">
        <v>407</v>
      </c>
      <c r="E423" s="16" t="s">
        <v>45</v>
      </c>
      <c r="F423" s="54">
        <v>0.62083333333333335</v>
      </c>
      <c r="G423" s="54">
        <v>0.625</v>
      </c>
      <c r="H423" s="55">
        <v>4.1666666666666666E-3</v>
      </c>
      <c r="I423" s="16">
        <v>91</v>
      </c>
      <c r="J423" s="55" t="str">
        <f>VLOOKUP(I423,'Master Codes'!B:C,2,FALSE)</f>
        <v>SOC</v>
      </c>
      <c r="K423" s="14" t="s">
        <v>441</v>
      </c>
      <c r="L423" s="14" t="s">
        <v>144</v>
      </c>
      <c r="M423" s="55">
        <f t="shared" si="6"/>
        <v>4.1666666666666666E-3</v>
      </c>
    </row>
    <row r="424" spans="2:13" x14ac:dyDescent="0.25">
      <c r="B424" s="67">
        <v>45528</v>
      </c>
      <c r="C424" s="13">
        <v>831</v>
      </c>
      <c r="D424" s="15">
        <v>295</v>
      </c>
      <c r="E424" s="15" t="s">
        <v>113</v>
      </c>
      <c r="F424" s="51">
        <v>0.625</v>
      </c>
      <c r="G424" s="51">
        <v>0.64583333333333337</v>
      </c>
      <c r="H424" s="52">
        <v>2.0833333333333332E-2</v>
      </c>
      <c r="I424" s="15">
        <v>41</v>
      </c>
      <c r="J424" s="52" t="str">
        <f>VLOOKUP(I424,'Master Codes'!B:C,2,FALSE)</f>
        <v>MX</v>
      </c>
      <c r="K424" s="13" t="s">
        <v>442</v>
      </c>
      <c r="L424" s="13" t="s">
        <v>144</v>
      </c>
      <c r="M424" s="52">
        <f t="shared" si="6"/>
        <v>2.0833333333333332E-2</v>
      </c>
    </row>
    <row r="425" spans="2:13" x14ac:dyDescent="0.25">
      <c r="B425" s="68">
        <v>45528</v>
      </c>
      <c r="C425" s="14">
        <v>841</v>
      </c>
      <c r="D425" s="16">
        <v>1675</v>
      </c>
      <c r="E425" s="16" t="s">
        <v>89</v>
      </c>
      <c r="F425" s="54">
        <v>0.70833333333333337</v>
      </c>
      <c r="G425" s="54">
        <v>0.76527777777777772</v>
      </c>
      <c r="H425" s="55">
        <v>5.6944444444444443E-2</v>
      </c>
      <c r="I425" s="16">
        <v>46</v>
      </c>
      <c r="J425" s="55" t="str">
        <f>VLOOKUP(I425,'Master Codes'!B:C,2,FALSE)</f>
        <v>MX</v>
      </c>
      <c r="K425" s="14" t="s">
        <v>443</v>
      </c>
      <c r="L425" s="14" t="s">
        <v>144</v>
      </c>
      <c r="M425" s="55">
        <f t="shared" si="6"/>
        <v>5.6944444444444443E-2</v>
      </c>
    </row>
    <row r="426" spans="2:13" x14ac:dyDescent="0.25">
      <c r="B426" s="67">
        <v>45529</v>
      </c>
      <c r="C426" s="13">
        <v>831</v>
      </c>
      <c r="D426" s="15">
        <v>427</v>
      </c>
      <c r="E426" s="15" t="s">
        <v>54</v>
      </c>
      <c r="F426" s="51">
        <v>0.29652777777777778</v>
      </c>
      <c r="G426" s="51">
        <v>0.3</v>
      </c>
      <c r="H426" s="52">
        <v>3.472222222222222E-3</v>
      </c>
      <c r="I426" s="15">
        <v>64</v>
      </c>
      <c r="J426" s="52" t="str">
        <f>VLOOKUP(I426,'Master Codes'!B:C,2,FALSE)</f>
        <v>FLT</v>
      </c>
      <c r="K426" s="13" t="s">
        <v>444</v>
      </c>
      <c r="L426" s="13" t="s">
        <v>47</v>
      </c>
      <c r="M426" s="52">
        <f t="shared" si="6"/>
        <v>3.472222222222222E-3</v>
      </c>
    </row>
    <row r="427" spans="2:13" x14ac:dyDescent="0.25">
      <c r="B427" s="68">
        <v>45529</v>
      </c>
      <c r="C427" s="14">
        <v>843</v>
      </c>
      <c r="D427" s="16">
        <v>909</v>
      </c>
      <c r="E427" s="16" t="s">
        <v>31</v>
      </c>
      <c r="F427" s="54">
        <v>0.42152777777777778</v>
      </c>
      <c r="G427" s="54">
        <v>0.44791666666666669</v>
      </c>
      <c r="H427" s="55">
        <v>2.6388888888888889E-2</v>
      </c>
      <c r="I427" s="16">
        <v>46</v>
      </c>
      <c r="J427" s="55" t="str">
        <f>VLOOKUP(I427,'Master Codes'!B:C,2,FALSE)</f>
        <v>MX</v>
      </c>
      <c r="K427" s="14" t="s">
        <v>445</v>
      </c>
      <c r="L427" s="14" t="s">
        <v>47</v>
      </c>
      <c r="M427" s="55">
        <f t="shared" si="6"/>
        <v>2.6388888888888889E-2</v>
      </c>
    </row>
    <row r="428" spans="2:13" x14ac:dyDescent="0.25">
      <c r="B428" s="67">
        <v>45529</v>
      </c>
      <c r="C428" s="13">
        <v>837</v>
      </c>
      <c r="D428" s="15">
        <v>215</v>
      </c>
      <c r="E428" s="15" t="s">
        <v>248</v>
      </c>
      <c r="F428" s="51">
        <v>0.55069444444444449</v>
      </c>
      <c r="G428" s="51">
        <v>0.55347222222222225</v>
      </c>
      <c r="H428" s="52">
        <v>2.7777777777777779E-3</v>
      </c>
      <c r="I428" s="15">
        <v>36</v>
      </c>
      <c r="J428" s="52" t="str">
        <f>VLOOKUP(I428,'Master Codes'!B:C,2,FALSE)</f>
        <v>FUEL</v>
      </c>
      <c r="K428" s="13" t="s">
        <v>446</v>
      </c>
      <c r="L428" s="13" t="s">
        <v>144</v>
      </c>
      <c r="M428" s="52">
        <f t="shared" si="6"/>
        <v>2.7777777777777779E-3</v>
      </c>
    </row>
    <row r="429" spans="2:13" x14ac:dyDescent="0.25">
      <c r="B429" s="68">
        <v>45529</v>
      </c>
      <c r="C429" s="14">
        <v>814</v>
      </c>
      <c r="D429" s="16">
        <v>295</v>
      </c>
      <c r="E429" s="16" t="s">
        <v>113</v>
      </c>
      <c r="F429" s="54">
        <v>0.57916666666666672</v>
      </c>
      <c r="G429" s="54">
        <v>0.63263888888888886</v>
      </c>
      <c r="H429" s="55">
        <v>4.8611111111111112E-2</v>
      </c>
      <c r="I429" s="16">
        <v>93</v>
      </c>
      <c r="J429" s="55" t="str">
        <f>VLOOKUP(I429,'Master Codes'!B:C,2,FALSE)</f>
        <v>LATE</v>
      </c>
      <c r="K429" s="14" t="s">
        <v>447</v>
      </c>
      <c r="L429" s="14" t="s">
        <v>144</v>
      </c>
      <c r="M429" s="55">
        <f t="shared" si="6"/>
        <v>2.4305555555555556E-2</v>
      </c>
    </row>
    <row r="430" spans="2:13" x14ac:dyDescent="0.25">
      <c r="B430" s="67">
        <v>45529</v>
      </c>
      <c r="C430" s="13">
        <v>814</v>
      </c>
      <c r="D430" s="15">
        <v>295</v>
      </c>
      <c r="E430" s="15" t="s">
        <v>113</v>
      </c>
      <c r="F430" s="51">
        <v>0.57916666666666672</v>
      </c>
      <c r="G430" s="51">
        <v>0.63263888888888886</v>
      </c>
      <c r="H430" s="52">
        <v>4.8611111111111112E-3</v>
      </c>
      <c r="I430" s="15">
        <v>36</v>
      </c>
      <c r="J430" s="52" t="str">
        <f>VLOOKUP(I430,'Master Codes'!B:C,2,FALSE)</f>
        <v>FUEL</v>
      </c>
      <c r="K430" s="13" t="s">
        <v>447</v>
      </c>
      <c r="L430" s="13" t="s">
        <v>144</v>
      </c>
      <c r="M430" s="52">
        <f t="shared" si="6"/>
        <v>2.4305555555555556E-3</v>
      </c>
    </row>
    <row r="431" spans="2:13" x14ac:dyDescent="0.25">
      <c r="B431" s="68">
        <v>45529</v>
      </c>
      <c r="C431" s="14">
        <v>832</v>
      </c>
      <c r="D431" s="16">
        <v>637</v>
      </c>
      <c r="E431" s="16" t="s">
        <v>116</v>
      </c>
      <c r="F431" s="54">
        <v>0.6020833333333333</v>
      </c>
      <c r="G431" s="54">
        <v>0.60624999999999996</v>
      </c>
      <c r="H431" s="55">
        <v>4.1666666666666666E-3</v>
      </c>
      <c r="I431" s="16">
        <v>93</v>
      </c>
      <c r="J431" s="55" t="str">
        <f>VLOOKUP(I431,'Master Codes'!B:C,2,FALSE)</f>
        <v>LATE</v>
      </c>
      <c r="K431" s="14" t="s">
        <v>202</v>
      </c>
      <c r="L431" s="14" t="s">
        <v>144</v>
      </c>
      <c r="M431" s="55">
        <f t="shared" si="6"/>
        <v>4.1666666666666666E-3</v>
      </c>
    </row>
    <row r="432" spans="2:13" x14ac:dyDescent="0.25">
      <c r="B432" s="67">
        <v>45529</v>
      </c>
      <c r="C432" s="13">
        <v>830</v>
      </c>
      <c r="D432" s="15">
        <v>1037</v>
      </c>
      <c r="E432" s="15" t="s">
        <v>170</v>
      </c>
      <c r="F432" s="51">
        <v>0.6069444444444444</v>
      </c>
      <c r="G432" s="51">
        <v>0.62916666666666665</v>
      </c>
      <c r="H432" s="52">
        <v>2.2222222222222223E-2</v>
      </c>
      <c r="I432" s="15">
        <v>94</v>
      </c>
      <c r="J432" s="52" t="str">
        <f>VLOOKUP(I432,'Master Codes'!B:C,2,FALSE)</f>
        <v>INFT</v>
      </c>
      <c r="K432" s="13" t="s">
        <v>448</v>
      </c>
      <c r="L432" s="13" t="s">
        <v>144</v>
      </c>
      <c r="M432" s="52">
        <f t="shared" si="6"/>
        <v>2.2222222222222223E-2</v>
      </c>
    </row>
    <row r="433" spans="2:13" x14ac:dyDescent="0.25">
      <c r="B433" s="68">
        <v>45529</v>
      </c>
      <c r="C433" s="14">
        <v>805</v>
      </c>
      <c r="D433" s="16">
        <v>285</v>
      </c>
      <c r="E433" s="16" t="s">
        <v>50</v>
      </c>
      <c r="F433" s="54">
        <v>0.63888888888888884</v>
      </c>
      <c r="G433" s="54">
        <v>0.66597222222222219</v>
      </c>
      <c r="H433" s="55">
        <v>2.013888888888889E-2</v>
      </c>
      <c r="I433" s="16">
        <v>93</v>
      </c>
      <c r="J433" s="55" t="str">
        <f>VLOOKUP(I433,'Master Codes'!B:C,2,FALSE)</f>
        <v>LATE</v>
      </c>
      <c r="K433" s="14" t="s">
        <v>449</v>
      </c>
      <c r="L433" s="14" t="s">
        <v>144</v>
      </c>
      <c r="M433" s="55">
        <f t="shared" si="6"/>
        <v>1.0069444444444445E-2</v>
      </c>
    </row>
    <row r="434" spans="2:13" x14ac:dyDescent="0.25">
      <c r="B434" s="67">
        <v>45529</v>
      </c>
      <c r="C434" s="13">
        <v>805</v>
      </c>
      <c r="D434" s="15">
        <v>285</v>
      </c>
      <c r="E434" s="15" t="s">
        <v>50</v>
      </c>
      <c r="F434" s="51">
        <v>0.63888888888888884</v>
      </c>
      <c r="G434" s="51">
        <v>0.66597222222222219</v>
      </c>
      <c r="H434" s="52">
        <v>6.9444444444444441E-3</v>
      </c>
      <c r="I434" s="15">
        <v>20</v>
      </c>
      <c r="J434" s="52" t="str">
        <f>VLOOKUP(I434,'Master Codes'!B:C,2,FALSE)</f>
        <v>SY</v>
      </c>
      <c r="K434" s="13" t="s">
        <v>449</v>
      </c>
      <c r="L434" s="13" t="s">
        <v>144</v>
      </c>
      <c r="M434" s="52">
        <f t="shared" si="6"/>
        <v>3.472222222222222E-3</v>
      </c>
    </row>
    <row r="435" spans="2:13" x14ac:dyDescent="0.25">
      <c r="B435" s="68">
        <v>45529</v>
      </c>
      <c r="C435" s="14">
        <v>840</v>
      </c>
      <c r="D435" s="16">
        <v>425</v>
      </c>
      <c r="E435" s="16" t="s">
        <v>54</v>
      </c>
      <c r="F435" s="54">
        <v>0.64375000000000004</v>
      </c>
      <c r="G435" s="54">
        <v>0.67777777777777781</v>
      </c>
      <c r="H435" s="55">
        <v>2.9166666666666667E-2</v>
      </c>
      <c r="I435" s="16" t="s">
        <v>450</v>
      </c>
      <c r="J435" s="55" t="str">
        <f>VLOOKUP(I435,'Master Codes'!B:C,2,FALSE)</f>
        <v>MX</v>
      </c>
      <c r="K435" s="14" t="s">
        <v>451</v>
      </c>
      <c r="L435" s="14" t="s">
        <v>144</v>
      </c>
      <c r="M435" s="55">
        <f t="shared" si="6"/>
        <v>1.4583333333333334E-2</v>
      </c>
    </row>
    <row r="436" spans="2:13" x14ac:dyDescent="0.25">
      <c r="B436" s="67">
        <v>45529</v>
      </c>
      <c r="C436" s="13">
        <v>840</v>
      </c>
      <c r="D436" s="15">
        <v>425</v>
      </c>
      <c r="E436" s="15" t="s">
        <v>54</v>
      </c>
      <c r="F436" s="51">
        <v>0.64375000000000004</v>
      </c>
      <c r="G436" s="51">
        <v>0.67777777777777781</v>
      </c>
      <c r="H436" s="52">
        <v>4.8611111111111112E-3</v>
      </c>
      <c r="I436" s="15" t="s">
        <v>298</v>
      </c>
      <c r="J436" s="52" t="str">
        <f>VLOOKUP(I436,'Master Codes'!B:C,2,FALSE)</f>
        <v>STA</v>
      </c>
      <c r="K436" s="13" t="s">
        <v>451</v>
      </c>
      <c r="L436" s="13" t="s">
        <v>144</v>
      </c>
      <c r="M436" s="52">
        <f t="shared" si="6"/>
        <v>2.4305555555555556E-3</v>
      </c>
    </row>
    <row r="437" spans="2:13" x14ac:dyDescent="0.25">
      <c r="B437" s="68">
        <v>45529</v>
      </c>
      <c r="C437" s="14">
        <v>852</v>
      </c>
      <c r="D437" s="16">
        <v>499</v>
      </c>
      <c r="E437" s="16" t="s">
        <v>57</v>
      </c>
      <c r="F437" s="54">
        <v>0.64861111111111114</v>
      </c>
      <c r="G437" s="54">
        <v>0.68819444444444444</v>
      </c>
      <c r="H437" s="55">
        <v>2.6388888888888889E-2</v>
      </c>
      <c r="I437" s="16">
        <v>93</v>
      </c>
      <c r="J437" s="55" t="str">
        <f>VLOOKUP(I437,'Master Codes'!B:C,2,FALSE)</f>
        <v>LATE</v>
      </c>
      <c r="K437" s="14" t="s">
        <v>452</v>
      </c>
      <c r="L437" s="14" t="s">
        <v>144</v>
      </c>
      <c r="M437" s="55">
        <f t="shared" si="6"/>
        <v>1.3194444444444444E-2</v>
      </c>
    </row>
    <row r="438" spans="2:13" x14ac:dyDescent="0.25">
      <c r="B438" s="67">
        <v>45529</v>
      </c>
      <c r="C438" s="13">
        <v>852</v>
      </c>
      <c r="D438" s="15">
        <v>499</v>
      </c>
      <c r="E438" s="15" t="s">
        <v>57</v>
      </c>
      <c r="F438" s="51">
        <v>0.64861111111111114</v>
      </c>
      <c r="G438" s="51">
        <v>0.68819444444444444</v>
      </c>
      <c r="H438" s="52">
        <v>1.3194444444444444E-2</v>
      </c>
      <c r="I438" s="15">
        <v>41</v>
      </c>
      <c r="J438" s="52" t="str">
        <f>VLOOKUP(I438,'Master Codes'!B:C,2,FALSE)</f>
        <v>MX</v>
      </c>
      <c r="K438" s="13" t="s">
        <v>452</v>
      </c>
      <c r="L438" s="13" t="s">
        <v>144</v>
      </c>
      <c r="M438" s="52">
        <f t="shared" si="6"/>
        <v>6.5972222222222222E-3</v>
      </c>
    </row>
    <row r="439" spans="2:13" x14ac:dyDescent="0.25">
      <c r="B439" s="68">
        <v>45529</v>
      </c>
      <c r="C439" s="14">
        <v>828</v>
      </c>
      <c r="D439" s="16">
        <v>219</v>
      </c>
      <c r="E439" s="16" t="s">
        <v>76</v>
      </c>
      <c r="F439" s="54">
        <v>0.65277777777777779</v>
      </c>
      <c r="G439" s="54">
        <v>0.66736111111111107</v>
      </c>
      <c r="H439" s="55">
        <v>1.4583333333333334E-2</v>
      </c>
      <c r="I439" s="16">
        <v>93</v>
      </c>
      <c r="J439" s="55" t="str">
        <f>VLOOKUP(I439,'Master Codes'!B:C,2,FALSE)</f>
        <v>LATE</v>
      </c>
      <c r="K439" s="14" t="s">
        <v>202</v>
      </c>
      <c r="L439" s="14" t="s">
        <v>144</v>
      </c>
      <c r="M439" s="55">
        <f t="shared" si="6"/>
        <v>1.4583333333333334E-2</v>
      </c>
    </row>
    <row r="440" spans="2:13" x14ac:dyDescent="0.25">
      <c r="B440" s="67">
        <v>45529</v>
      </c>
      <c r="C440" s="13">
        <v>847</v>
      </c>
      <c r="D440" s="15">
        <v>1701</v>
      </c>
      <c r="E440" s="15" t="s">
        <v>59</v>
      </c>
      <c r="F440" s="51">
        <v>0.65763888888888888</v>
      </c>
      <c r="G440" s="51">
        <v>0.69027777777777777</v>
      </c>
      <c r="H440" s="52">
        <v>2.8472222222222222E-2</v>
      </c>
      <c r="I440" s="15">
        <v>93</v>
      </c>
      <c r="J440" s="52" t="str">
        <f>VLOOKUP(I440,'Master Codes'!B:C,2,FALSE)</f>
        <v>LATE</v>
      </c>
      <c r="K440" s="13" t="s">
        <v>453</v>
      </c>
      <c r="L440" s="13" t="s">
        <v>144</v>
      </c>
      <c r="M440" s="52">
        <f t="shared" si="6"/>
        <v>1.4236111111111111E-2</v>
      </c>
    </row>
    <row r="441" spans="2:13" x14ac:dyDescent="0.25">
      <c r="B441" s="68">
        <v>45529</v>
      </c>
      <c r="C441" s="14">
        <v>847</v>
      </c>
      <c r="D441" s="16">
        <v>1701</v>
      </c>
      <c r="E441" s="16" t="s">
        <v>59</v>
      </c>
      <c r="F441" s="54">
        <v>0.65763888888888888</v>
      </c>
      <c r="G441" s="54">
        <v>0.69027777777777777</v>
      </c>
      <c r="H441" s="55">
        <v>4.1666666666666666E-3</v>
      </c>
      <c r="I441" s="16">
        <v>20</v>
      </c>
      <c r="J441" s="55" t="str">
        <f>VLOOKUP(I441,'Master Codes'!B:C,2,FALSE)</f>
        <v>SY</v>
      </c>
      <c r="K441" s="14" t="s">
        <v>453</v>
      </c>
      <c r="L441" s="14" t="s">
        <v>144</v>
      </c>
      <c r="M441" s="55">
        <f t="shared" si="6"/>
        <v>2.0833333333333333E-3</v>
      </c>
    </row>
    <row r="442" spans="2:13" x14ac:dyDescent="0.25">
      <c r="B442" s="67">
        <v>45529</v>
      </c>
      <c r="C442" s="13">
        <v>835</v>
      </c>
      <c r="D442" s="15">
        <v>1913</v>
      </c>
      <c r="E442" s="15" t="s">
        <v>72</v>
      </c>
      <c r="F442" s="51">
        <v>0.66666666666666663</v>
      </c>
      <c r="G442" s="51">
        <v>0.68333333333333335</v>
      </c>
      <c r="H442" s="52">
        <v>1.0416666666666666E-2</v>
      </c>
      <c r="I442" s="15">
        <v>93</v>
      </c>
      <c r="J442" s="52" t="str">
        <f>VLOOKUP(I442,'Master Codes'!B:C,2,FALSE)</f>
        <v>LATE</v>
      </c>
      <c r="K442" s="13" t="s">
        <v>454</v>
      </c>
      <c r="L442" s="13" t="s">
        <v>144</v>
      </c>
      <c r="M442" s="52">
        <f t="shared" si="6"/>
        <v>5.208333333333333E-3</v>
      </c>
    </row>
    <row r="443" spans="2:13" x14ac:dyDescent="0.25">
      <c r="B443" s="68">
        <v>45529</v>
      </c>
      <c r="C443" s="14">
        <v>835</v>
      </c>
      <c r="D443" s="16">
        <v>1913</v>
      </c>
      <c r="E443" s="16" t="s">
        <v>72</v>
      </c>
      <c r="F443" s="54">
        <v>0.66666666666666663</v>
      </c>
      <c r="G443" s="54">
        <v>0.68333333333333335</v>
      </c>
      <c r="H443" s="55">
        <v>6.2500000000000003E-3</v>
      </c>
      <c r="I443" s="16" t="s">
        <v>71</v>
      </c>
      <c r="J443" s="55" t="str">
        <f>VLOOKUP(I443,'Master Codes'!B:C,2,FALSE)</f>
        <v>SY</v>
      </c>
      <c r="K443" s="14" t="s">
        <v>454</v>
      </c>
      <c r="L443" s="14" t="s">
        <v>144</v>
      </c>
      <c r="M443" s="55">
        <f t="shared" si="6"/>
        <v>3.1250000000000002E-3</v>
      </c>
    </row>
    <row r="444" spans="2:13" x14ac:dyDescent="0.25">
      <c r="B444" s="67">
        <v>45529</v>
      </c>
      <c r="C444" s="13">
        <v>856</v>
      </c>
      <c r="D444" s="15">
        <v>107</v>
      </c>
      <c r="E444" s="15" t="s">
        <v>69</v>
      </c>
      <c r="F444" s="51">
        <v>0.67638888888888893</v>
      </c>
      <c r="G444" s="51">
        <v>0.70277777777777772</v>
      </c>
      <c r="H444" s="52">
        <v>2.6388888888888889E-2</v>
      </c>
      <c r="I444" s="15">
        <v>93</v>
      </c>
      <c r="J444" s="52" t="str">
        <f>VLOOKUP(I444,'Master Codes'!B:C,2,FALSE)</f>
        <v>LATE</v>
      </c>
      <c r="K444" s="13" t="s">
        <v>202</v>
      </c>
      <c r="L444" s="13" t="s">
        <v>144</v>
      </c>
      <c r="M444" s="52">
        <f t="shared" si="6"/>
        <v>2.6388888888888889E-2</v>
      </c>
    </row>
    <row r="445" spans="2:13" x14ac:dyDescent="0.25">
      <c r="B445" s="68">
        <v>45529</v>
      </c>
      <c r="C445" s="14">
        <v>813</v>
      </c>
      <c r="D445" s="16">
        <v>1815</v>
      </c>
      <c r="E445" s="16" t="s">
        <v>63</v>
      </c>
      <c r="F445" s="54">
        <v>0.68055555555555558</v>
      </c>
      <c r="G445" s="54">
        <v>0.71666666666666667</v>
      </c>
      <c r="H445" s="55">
        <v>3.5416666666666666E-2</v>
      </c>
      <c r="I445" s="16">
        <v>93</v>
      </c>
      <c r="J445" s="55" t="str">
        <f>VLOOKUP(I445,'Master Codes'!B:C,2,FALSE)</f>
        <v>LATE</v>
      </c>
      <c r="K445" s="14" t="s">
        <v>455</v>
      </c>
      <c r="L445" s="14" t="s">
        <v>144</v>
      </c>
      <c r="M445" s="55">
        <f t="shared" si="6"/>
        <v>1.7708333333333333E-2</v>
      </c>
    </row>
    <row r="446" spans="2:13" x14ac:dyDescent="0.25">
      <c r="B446" s="67">
        <v>45529</v>
      </c>
      <c r="C446" s="13">
        <v>813</v>
      </c>
      <c r="D446" s="15">
        <v>1815</v>
      </c>
      <c r="E446" s="15" t="s">
        <v>63</v>
      </c>
      <c r="F446" s="51">
        <v>0.68055555555555558</v>
      </c>
      <c r="G446" s="51">
        <v>0.71666666666666667</v>
      </c>
      <c r="H446" s="52">
        <v>6.9444444444444447E-4</v>
      </c>
      <c r="I446" s="15" t="s">
        <v>166</v>
      </c>
      <c r="J446" s="52" t="str">
        <f>VLOOKUP(I446,'Master Codes'!B:C,2,FALSE)</f>
        <v>STA</v>
      </c>
      <c r="K446" s="13" t="s">
        <v>455</v>
      </c>
      <c r="L446" s="13" t="s">
        <v>144</v>
      </c>
      <c r="M446" s="52">
        <f t="shared" si="6"/>
        <v>3.4722222222222224E-4</v>
      </c>
    </row>
    <row r="447" spans="2:13" x14ac:dyDescent="0.25">
      <c r="B447" s="68">
        <v>45529</v>
      </c>
      <c r="C447" s="14">
        <v>843</v>
      </c>
      <c r="D447" s="16">
        <v>659</v>
      </c>
      <c r="E447" s="16" t="s">
        <v>65</v>
      </c>
      <c r="F447" s="54">
        <v>0.68541666666666667</v>
      </c>
      <c r="G447" s="54">
        <v>0.75416666666666665</v>
      </c>
      <c r="H447" s="55">
        <v>5.9027777777777776E-2</v>
      </c>
      <c r="I447" s="16">
        <v>93</v>
      </c>
      <c r="J447" s="55" t="str">
        <f>VLOOKUP(I447,'Master Codes'!B:C,2,FALSE)</f>
        <v>LATE</v>
      </c>
      <c r="K447" s="14" t="s">
        <v>456</v>
      </c>
      <c r="L447" s="14" t="s">
        <v>144</v>
      </c>
      <c r="M447" s="55">
        <f t="shared" si="6"/>
        <v>2.9513888888888888E-2</v>
      </c>
    </row>
    <row r="448" spans="2:13" x14ac:dyDescent="0.25">
      <c r="B448" s="67">
        <v>45529</v>
      </c>
      <c r="C448" s="13">
        <v>843</v>
      </c>
      <c r="D448" s="15">
        <v>659</v>
      </c>
      <c r="E448" s="15" t="s">
        <v>65</v>
      </c>
      <c r="F448" s="51">
        <v>0.68541666666666667</v>
      </c>
      <c r="G448" s="51">
        <v>0.75416666666666665</v>
      </c>
      <c r="H448" s="52">
        <v>9.7222222222222224E-3</v>
      </c>
      <c r="I448" s="15">
        <v>41</v>
      </c>
      <c r="J448" s="52" t="str">
        <f>VLOOKUP(I448,'Master Codes'!B:C,2,FALSE)</f>
        <v>MX</v>
      </c>
      <c r="K448" s="13" t="s">
        <v>456</v>
      </c>
      <c r="L448" s="13" t="s">
        <v>144</v>
      </c>
      <c r="M448" s="52">
        <f t="shared" si="6"/>
        <v>4.8611111111111112E-3</v>
      </c>
    </row>
    <row r="449" spans="2:13" x14ac:dyDescent="0.25">
      <c r="B449" s="68">
        <v>45529</v>
      </c>
      <c r="C449" s="14">
        <v>831</v>
      </c>
      <c r="D449" s="16">
        <v>261</v>
      </c>
      <c r="E449" s="16" t="s">
        <v>120</v>
      </c>
      <c r="F449" s="54">
        <v>0.69444444444444442</v>
      </c>
      <c r="G449" s="54">
        <v>0.70138888888888884</v>
      </c>
      <c r="H449" s="55">
        <v>6.9444444444444441E-3</v>
      </c>
      <c r="I449" s="16">
        <v>94</v>
      </c>
      <c r="J449" s="55" t="str">
        <f>VLOOKUP(I449,'Master Codes'!B:C,2,FALSE)</f>
        <v>INFT</v>
      </c>
      <c r="K449" s="14" t="s">
        <v>457</v>
      </c>
      <c r="L449" s="14" t="s">
        <v>144</v>
      </c>
      <c r="M449" s="55">
        <f t="shared" si="6"/>
        <v>6.9444444444444441E-3</v>
      </c>
    </row>
    <row r="450" spans="2:13" x14ac:dyDescent="0.25">
      <c r="B450" s="67">
        <v>45529</v>
      </c>
      <c r="C450" s="13">
        <v>832</v>
      </c>
      <c r="D450" s="15">
        <v>397</v>
      </c>
      <c r="E450" s="15" t="s">
        <v>52</v>
      </c>
      <c r="F450" s="51">
        <v>0.86805555555555558</v>
      </c>
      <c r="G450" s="51">
        <v>0.86875000000000002</v>
      </c>
      <c r="H450" s="52">
        <v>6.9444444444444447E-4</v>
      </c>
      <c r="I450" s="15">
        <v>68</v>
      </c>
      <c r="J450" s="52" t="str">
        <f>VLOOKUP(I450,'Master Codes'!B:C,2,FALSE)</f>
        <v>INFT</v>
      </c>
      <c r="K450" s="13" t="s">
        <v>458</v>
      </c>
      <c r="L450" s="13" t="s">
        <v>144</v>
      </c>
      <c r="M450" s="52">
        <f t="shared" ref="M450:M513" si="7" xml:space="preserve"> H450 / COUNTIFS($B:$B, B450, $D:$D, D450)</f>
        <v>6.9444444444444447E-4</v>
      </c>
    </row>
    <row r="451" spans="2:13" x14ac:dyDescent="0.25">
      <c r="B451" s="68">
        <v>45529</v>
      </c>
      <c r="C451" s="14">
        <v>835</v>
      </c>
      <c r="D451" s="16">
        <v>429</v>
      </c>
      <c r="E451" s="16" t="s">
        <v>54</v>
      </c>
      <c r="F451" s="54">
        <v>0.87430555555555556</v>
      </c>
      <c r="G451" s="54">
        <v>0.88055555555555554</v>
      </c>
      <c r="H451" s="55">
        <v>6.2500000000000003E-3</v>
      </c>
      <c r="I451" s="16">
        <v>68</v>
      </c>
      <c r="J451" s="55" t="str">
        <f>VLOOKUP(I451,'Master Codes'!B:C,2,FALSE)</f>
        <v>INFT</v>
      </c>
      <c r="K451" s="14" t="s">
        <v>459</v>
      </c>
      <c r="L451" s="14" t="s">
        <v>144</v>
      </c>
      <c r="M451" s="55">
        <f t="shared" si="7"/>
        <v>6.2500000000000003E-3</v>
      </c>
    </row>
    <row r="452" spans="2:13" x14ac:dyDescent="0.25">
      <c r="B452" s="67">
        <v>45530</v>
      </c>
      <c r="C452" s="13">
        <v>837</v>
      </c>
      <c r="D452" s="15">
        <v>233</v>
      </c>
      <c r="E452" s="15" t="s">
        <v>186</v>
      </c>
      <c r="F452" s="51">
        <v>0.29166666666666669</v>
      </c>
      <c r="G452" s="51">
        <v>0.30555555555555558</v>
      </c>
      <c r="H452" s="52">
        <v>1.3888888888888888E-2</v>
      </c>
      <c r="I452" s="15">
        <v>93</v>
      </c>
      <c r="J452" s="52" t="str">
        <f>VLOOKUP(I452,'Master Codes'!B:C,2,FALSE)</f>
        <v>LATE</v>
      </c>
      <c r="K452" s="13" t="s">
        <v>460</v>
      </c>
      <c r="L452" s="13" t="s">
        <v>47</v>
      </c>
      <c r="M452" s="52">
        <f t="shared" si="7"/>
        <v>1.3888888888888888E-2</v>
      </c>
    </row>
    <row r="453" spans="2:13" x14ac:dyDescent="0.25">
      <c r="B453" s="68">
        <v>45530</v>
      </c>
      <c r="C453" s="14">
        <v>850</v>
      </c>
      <c r="D453" s="16">
        <v>367</v>
      </c>
      <c r="E453" s="16" t="s">
        <v>93</v>
      </c>
      <c r="F453" s="54">
        <v>0.33819444444444446</v>
      </c>
      <c r="G453" s="54">
        <v>0.34722222222222221</v>
      </c>
      <c r="H453" s="55">
        <v>9.0277777777777769E-3</v>
      </c>
      <c r="I453" s="16" t="s">
        <v>90</v>
      </c>
      <c r="J453" s="55" t="str">
        <f>VLOOKUP(I453,'Master Codes'!B:C,2,FALSE)</f>
        <v>LATE</v>
      </c>
      <c r="K453" s="14" t="s">
        <v>461</v>
      </c>
      <c r="L453" s="14" t="s">
        <v>47</v>
      </c>
      <c r="M453" s="55">
        <f t="shared" si="7"/>
        <v>9.0277777777777769E-3</v>
      </c>
    </row>
    <row r="454" spans="2:13" x14ac:dyDescent="0.25">
      <c r="B454" s="67">
        <v>45530</v>
      </c>
      <c r="C454" s="13">
        <v>842</v>
      </c>
      <c r="D454" s="15">
        <v>1419</v>
      </c>
      <c r="E454" s="15" t="s">
        <v>94</v>
      </c>
      <c r="F454" s="51">
        <v>0.35694444444444445</v>
      </c>
      <c r="G454" s="51">
        <v>0.3611111111111111</v>
      </c>
      <c r="H454" s="52">
        <v>4.1666666666666666E-3</v>
      </c>
      <c r="I454" s="15" t="s">
        <v>22</v>
      </c>
      <c r="J454" s="52" t="str">
        <f>VLOOKUP(I454,'Master Codes'!B:C,2,FALSE)</f>
        <v>ATC</v>
      </c>
      <c r="K454" s="13" t="s">
        <v>462</v>
      </c>
      <c r="L454" s="13" t="s">
        <v>47</v>
      </c>
      <c r="M454" s="52">
        <f t="shared" si="7"/>
        <v>4.1666666666666666E-3</v>
      </c>
    </row>
    <row r="455" spans="2:13" x14ac:dyDescent="0.25">
      <c r="B455" s="68">
        <v>45530</v>
      </c>
      <c r="C455" s="14">
        <v>851</v>
      </c>
      <c r="D455" s="16">
        <v>501</v>
      </c>
      <c r="E455" s="16" t="s">
        <v>33</v>
      </c>
      <c r="F455" s="54">
        <v>0.61597222222222225</v>
      </c>
      <c r="G455" s="54">
        <v>0.63888888888888884</v>
      </c>
      <c r="H455" s="55">
        <v>1.5972222222222221E-2</v>
      </c>
      <c r="I455" s="16">
        <v>93</v>
      </c>
      <c r="J455" s="55" t="str">
        <f>VLOOKUP(I455,'Master Codes'!B:C,2,FALSE)</f>
        <v>LATE</v>
      </c>
      <c r="K455" s="14" t="s">
        <v>463</v>
      </c>
      <c r="L455" s="14" t="s">
        <v>144</v>
      </c>
      <c r="M455" s="55">
        <f t="shared" si="7"/>
        <v>7.9861111111111105E-3</v>
      </c>
    </row>
    <row r="456" spans="2:13" x14ac:dyDescent="0.25">
      <c r="B456" s="67">
        <v>45530</v>
      </c>
      <c r="C456" s="13">
        <v>851</v>
      </c>
      <c r="D456" s="15">
        <v>501</v>
      </c>
      <c r="E456" s="15" t="s">
        <v>33</v>
      </c>
      <c r="F456" s="51">
        <v>0.61597222222222225</v>
      </c>
      <c r="G456" s="51">
        <v>0.63888888888888884</v>
      </c>
      <c r="H456" s="52">
        <v>6.9444444444444441E-3</v>
      </c>
      <c r="I456" s="15" t="s">
        <v>278</v>
      </c>
      <c r="J456" s="52" t="str">
        <f>VLOOKUP(I456,'Master Codes'!B:C,2,FALSE)</f>
        <v>GRM</v>
      </c>
      <c r="K456" s="13" t="s">
        <v>463</v>
      </c>
      <c r="L456" s="13" t="s">
        <v>144</v>
      </c>
      <c r="M456" s="52">
        <f t="shared" si="7"/>
        <v>3.472222222222222E-3</v>
      </c>
    </row>
    <row r="457" spans="2:13" x14ac:dyDescent="0.25">
      <c r="B457" s="68">
        <v>45530</v>
      </c>
      <c r="C457" s="14">
        <v>841</v>
      </c>
      <c r="D457" s="16">
        <v>425</v>
      </c>
      <c r="E457" s="16" t="s">
        <v>54</v>
      </c>
      <c r="F457" s="54">
        <v>0.62083333333333335</v>
      </c>
      <c r="G457" s="54">
        <v>0.67291666666666672</v>
      </c>
      <c r="H457" s="55">
        <v>5.2083333333333336E-2</v>
      </c>
      <c r="I457" s="16">
        <v>46</v>
      </c>
      <c r="J457" s="55" t="str">
        <f>VLOOKUP(I457,'Master Codes'!B:C,2,FALSE)</f>
        <v>MX</v>
      </c>
      <c r="K457" s="14" t="s">
        <v>464</v>
      </c>
      <c r="L457" s="14" t="s">
        <v>144</v>
      </c>
      <c r="M457" s="55">
        <f t="shared" si="7"/>
        <v>5.2083333333333336E-2</v>
      </c>
    </row>
    <row r="458" spans="2:13" x14ac:dyDescent="0.25">
      <c r="B458" s="67">
        <v>45530</v>
      </c>
      <c r="C458" s="13">
        <v>852</v>
      </c>
      <c r="D458" s="15">
        <v>395</v>
      </c>
      <c r="E458" s="15" t="s">
        <v>52</v>
      </c>
      <c r="F458" s="51">
        <v>0.625</v>
      </c>
      <c r="G458" s="51">
        <v>0.65</v>
      </c>
      <c r="H458" s="52">
        <v>2.5000000000000001E-2</v>
      </c>
      <c r="I458" s="15" t="s">
        <v>166</v>
      </c>
      <c r="J458" s="52" t="str">
        <f>VLOOKUP(I458,'Master Codes'!B:C,2,FALSE)</f>
        <v>STA</v>
      </c>
      <c r="K458" s="13" t="s">
        <v>465</v>
      </c>
      <c r="L458" s="13" t="s">
        <v>144</v>
      </c>
      <c r="M458" s="52">
        <f t="shared" si="7"/>
        <v>2.5000000000000001E-2</v>
      </c>
    </row>
    <row r="459" spans="2:13" x14ac:dyDescent="0.25">
      <c r="B459" s="68">
        <v>45530</v>
      </c>
      <c r="C459" s="14">
        <v>829</v>
      </c>
      <c r="D459" s="16">
        <v>295</v>
      </c>
      <c r="E459" s="16" t="s">
        <v>113</v>
      </c>
      <c r="F459" s="54">
        <v>0.62986111111111109</v>
      </c>
      <c r="G459" s="54">
        <v>0.64861111111111114</v>
      </c>
      <c r="H459" s="55">
        <v>1.8749999999999999E-2</v>
      </c>
      <c r="I459" s="16" t="s">
        <v>71</v>
      </c>
      <c r="J459" s="55" t="str">
        <f>VLOOKUP(I459,'Master Codes'!B:C,2,FALSE)</f>
        <v>SY</v>
      </c>
      <c r="K459" s="14" t="s">
        <v>466</v>
      </c>
      <c r="L459" s="14" t="s">
        <v>144</v>
      </c>
      <c r="M459" s="55">
        <f t="shared" si="7"/>
        <v>1.8749999999999999E-2</v>
      </c>
    </row>
    <row r="460" spans="2:13" x14ac:dyDescent="0.25">
      <c r="B460" s="67">
        <v>45530</v>
      </c>
      <c r="C460" s="13">
        <v>815</v>
      </c>
      <c r="D460" s="15">
        <v>107</v>
      </c>
      <c r="E460" s="15" t="s">
        <v>69</v>
      </c>
      <c r="F460" s="51">
        <v>0.63888888888888884</v>
      </c>
      <c r="G460" s="51">
        <v>0.66666666666666663</v>
      </c>
      <c r="H460" s="52">
        <v>2.0833333333333333E-3</v>
      </c>
      <c r="I460" s="15">
        <v>93</v>
      </c>
      <c r="J460" s="52" t="str">
        <f>VLOOKUP(I460,'Master Codes'!B:C,2,FALSE)</f>
        <v>LATE</v>
      </c>
      <c r="K460" s="13" t="s">
        <v>467</v>
      </c>
      <c r="L460" s="13" t="s">
        <v>144</v>
      </c>
      <c r="M460" s="52">
        <f t="shared" si="7"/>
        <v>1.0416666666666667E-3</v>
      </c>
    </row>
    <row r="461" spans="2:13" x14ac:dyDescent="0.25">
      <c r="B461" s="68">
        <v>45530</v>
      </c>
      <c r="C461" s="14">
        <v>815</v>
      </c>
      <c r="D461" s="16">
        <v>107</v>
      </c>
      <c r="E461" s="16" t="s">
        <v>69</v>
      </c>
      <c r="F461" s="54">
        <v>0.63888888888888884</v>
      </c>
      <c r="G461" s="54">
        <v>0.66666666666666663</v>
      </c>
      <c r="H461" s="55">
        <v>2.5694444444444443E-2</v>
      </c>
      <c r="I461" s="16">
        <v>65</v>
      </c>
      <c r="J461" s="55" t="str">
        <f>VLOOKUP(I461,'Master Codes'!B:C,2,FALSE)</f>
        <v>FLT</v>
      </c>
      <c r="K461" s="14" t="s">
        <v>467</v>
      </c>
      <c r="L461" s="14" t="s">
        <v>144</v>
      </c>
      <c r="M461" s="55">
        <f t="shared" si="7"/>
        <v>1.2847222222222222E-2</v>
      </c>
    </row>
    <row r="462" spans="2:13" x14ac:dyDescent="0.25">
      <c r="B462" s="67">
        <v>45530</v>
      </c>
      <c r="C462" s="13">
        <v>835</v>
      </c>
      <c r="D462" s="15">
        <v>1879</v>
      </c>
      <c r="E462" s="15" t="s">
        <v>218</v>
      </c>
      <c r="F462" s="51">
        <v>0.64375000000000004</v>
      </c>
      <c r="G462" s="51">
        <v>0.69791666666666663</v>
      </c>
      <c r="H462" s="52">
        <v>5.4166666666666669E-2</v>
      </c>
      <c r="I462" s="15" t="s">
        <v>166</v>
      </c>
      <c r="J462" s="52" t="str">
        <f>VLOOKUP(I462,'Master Codes'!B:C,2,FALSE)</f>
        <v>STA</v>
      </c>
      <c r="K462" s="13" t="s">
        <v>468</v>
      </c>
      <c r="L462" s="13" t="s">
        <v>144</v>
      </c>
      <c r="M462" s="52">
        <f t="shared" si="7"/>
        <v>5.4166666666666669E-2</v>
      </c>
    </row>
    <row r="463" spans="2:13" x14ac:dyDescent="0.25">
      <c r="B463" s="68">
        <v>45530</v>
      </c>
      <c r="C463" s="14">
        <v>849</v>
      </c>
      <c r="D463" s="16">
        <v>1925</v>
      </c>
      <c r="E463" s="16" t="s">
        <v>110</v>
      </c>
      <c r="F463" s="54">
        <v>0.65763888888888888</v>
      </c>
      <c r="G463" s="54">
        <v>0.87986111111111109</v>
      </c>
      <c r="H463" s="55">
        <v>0.22222222222222221</v>
      </c>
      <c r="I463" s="16">
        <v>64</v>
      </c>
      <c r="J463" s="55" t="str">
        <f>VLOOKUP(I463,'Master Codes'!B:C,2,FALSE)</f>
        <v>FLT</v>
      </c>
      <c r="K463" s="14" t="s">
        <v>469</v>
      </c>
      <c r="L463" s="14" t="s">
        <v>144</v>
      </c>
      <c r="M463" s="55">
        <f t="shared" si="7"/>
        <v>0.22222222222222221</v>
      </c>
    </row>
    <row r="464" spans="2:13" x14ac:dyDescent="0.25">
      <c r="B464" s="67">
        <v>45530</v>
      </c>
      <c r="C464" s="13">
        <v>804</v>
      </c>
      <c r="D464" s="15">
        <v>659</v>
      </c>
      <c r="E464" s="15" t="s">
        <v>65</v>
      </c>
      <c r="F464" s="51">
        <v>0.66249999999999998</v>
      </c>
      <c r="G464" s="51">
        <v>0.69374999999999998</v>
      </c>
      <c r="H464" s="52">
        <v>3.125E-2</v>
      </c>
      <c r="I464" s="15" t="s">
        <v>450</v>
      </c>
      <c r="J464" s="52" t="str">
        <f>VLOOKUP(I464,'Master Codes'!B:C,2,FALSE)</f>
        <v>MX</v>
      </c>
      <c r="K464" s="13" t="s">
        <v>470</v>
      </c>
      <c r="L464" s="13" t="s">
        <v>144</v>
      </c>
      <c r="M464" s="52">
        <f t="shared" si="7"/>
        <v>3.125E-2</v>
      </c>
    </row>
    <row r="465" spans="2:13" x14ac:dyDescent="0.25">
      <c r="B465" s="68">
        <v>45531</v>
      </c>
      <c r="C465" s="14">
        <v>852</v>
      </c>
      <c r="D465" s="16">
        <v>281</v>
      </c>
      <c r="E465" s="16" t="s">
        <v>50</v>
      </c>
      <c r="F465" s="54">
        <v>0.27083333333333331</v>
      </c>
      <c r="G465" s="54">
        <v>0.29722222222222222</v>
      </c>
      <c r="H465" s="55">
        <v>2.6388888888888889E-2</v>
      </c>
      <c r="I465" s="16">
        <v>77</v>
      </c>
      <c r="J465" s="55" t="str">
        <f>VLOOKUP(I465,'Master Codes'!B:C,2,FALSE)</f>
        <v>WX</v>
      </c>
      <c r="K465" s="14" t="s">
        <v>471</v>
      </c>
      <c r="L465" s="14" t="s">
        <v>144</v>
      </c>
      <c r="M465" s="55">
        <f t="shared" si="7"/>
        <v>2.6388888888888889E-2</v>
      </c>
    </row>
    <row r="466" spans="2:13" x14ac:dyDescent="0.25">
      <c r="B466" s="67">
        <v>45531</v>
      </c>
      <c r="C466" s="13">
        <v>815</v>
      </c>
      <c r="D466" s="15">
        <v>251</v>
      </c>
      <c r="E466" s="15" t="s">
        <v>129</v>
      </c>
      <c r="F466" s="51">
        <v>0.27777777777777779</v>
      </c>
      <c r="G466" s="51">
        <v>0.30416666666666664</v>
      </c>
      <c r="H466" s="52">
        <v>2.6388888888888889E-2</v>
      </c>
      <c r="I466" s="15">
        <v>77</v>
      </c>
      <c r="J466" s="52" t="str">
        <f>VLOOKUP(I466,'Master Codes'!B:C,2,FALSE)</f>
        <v>WX</v>
      </c>
      <c r="K466" s="13" t="s">
        <v>471</v>
      </c>
      <c r="L466" s="13" t="s">
        <v>144</v>
      </c>
      <c r="M466" s="52">
        <f t="shared" si="7"/>
        <v>2.6388888888888889E-2</v>
      </c>
    </row>
    <row r="467" spans="2:13" x14ac:dyDescent="0.25">
      <c r="B467" s="68">
        <v>45531</v>
      </c>
      <c r="C467" s="14">
        <v>808</v>
      </c>
      <c r="D467" s="16">
        <v>341</v>
      </c>
      <c r="E467" s="16" t="s">
        <v>24</v>
      </c>
      <c r="F467" s="54">
        <v>0.29166666666666669</v>
      </c>
      <c r="G467" s="54">
        <v>0.31597222222222221</v>
      </c>
      <c r="H467" s="55">
        <v>2.4305555555555556E-2</v>
      </c>
      <c r="I467" s="16">
        <v>77</v>
      </c>
      <c r="J467" s="55" t="str">
        <f>VLOOKUP(I467,'Master Codes'!B:C,2,FALSE)</f>
        <v>WX</v>
      </c>
      <c r="K467" s="14" t="s">
        <v>471</v>
      </c>
      <c r="L467" s="14" t="s">
        <v>144</v>
      </c>
      <c r="M467" s="55">
        <f t="shared" si="7"/>
        <v>2.4305555555555556E-2</v>
      </c>
    </row>
    <row r="468" spans="2:13" x14ac:dyDescent="0.25">
      <c r="B468" s="67">
        <v>45531</v>
      </c>
      <c r="C468" s="13">
        <v>829</v>
      </c>
      <c r="D468" s="15">
        <v>383</v>
      </c>
      <c r="E468" s="15" t="s">
        <v>81</v>
      </c>
      <c r="F468" s="51">
        <v>0.30555555555555558</v>
      </c>
      <c r="G468" s="51">
        <v>0.32083333333333336</v>
      </c>
      <c r="H468" s="52">
        <v>1.5277777777777777E-2</v>
      </c>
      <c r="I468" s="15">
        <v>77</v>
      </c>
      <c r="J468" s="52" t="str">
        <f>VLOOKUP(I468,'Master Codes'!B:C,2,FALSE)</f>
        <v>WX</v>
      </c>
      <c r="K468" s="13" t="s">
        <v>471</v>
      </c>
      <c r="L468" s="13" t="s">
        <v>144</v>
      </c>
      <c r="M468" s="52">
        <f t="shared" si="7"/>
        <v>1.5277777777777777E-2</v>
      </c>
    </row>
    <row r="469" spans="2:13" x14ac:dyDescent="0.25">
      <c r="B469" s="68">
        <v>45531</v>
      </c>
      <c r="C469" s="14">
        <v>815</v>
      </c>
      <c r="D469" s="16">
        <v>657</v>
      </c>
      <c r="E469" s="16" t="s">
        <v>65</v>
      </c>
      <c r="F469" s="54">
        <v>0.65625</v>
      </c>
      <c r="G469" s="54">
        <v>0.69513888888888886</v>
      </c>
      <c r="H469" s="55">
        <v>3.888888888888889E-2</v>
      </c>
      <c r="I469" s="16">
        <v>64</v>
      </c>
      <c r="J469" s="55" t="str">
        <f>VLOOKUP(I469,'Master Codes'!B:C,2,FALSE)</f>
        <v>FLT</v>
      </c>
      <c r="K469" s="14" t="s">
        <v>472</v>
      </c>
      <c r="L469" s="14" t="s">
        <v>144</v>
      </c>
      <c r="M469" s="55">
        <f t="shared" si="7"/>
        <v>3.888888888888889E-2</v>
      </c>
    </row>
    <row r="470" spans="2:13" x14ac:dyDescent="0.25">
      <c r="B470" s="67">
        <v>45532</v>
      </c>
      <c r="C470" s="13">
        <v>852</v>
      </c>
      <c r="D470" s="15">
        <v>667</v>
      </c>
      <c r="E470" s="15" t="s">
        <v>43</v>
      </c>
      <c r="F470" s="51">
        <v>0.29166666666666669</v>
      </c>
      <c r="G470" s="51">
        <v>0.29444444444444445</v>
      </c>
      <c r="H470" s="52">
        <v>2.7777777777777779E-3</v>
      </c>
      <c r="I470" s="15">
        <v>65</v>
      </c>
      <c r="J470" s="52" t="str">
        <f>VLOOKUP(I470,'Master Codes'!B:C,2,FALSE)</f>
        <v>FLT</v>
      </c>
      <c r="K470" s="13" t="s">
        <v>473</v>
      </c>
      <c r="L470" s="13" t="s">
        <v>47</v>
      </c>
      <c r="M470" s="52">
        <f t="shared" si="7"/>
        <v>2.7777777777777779E-3</v>
      </c>
    </row>
    <row r="471" spans="2:13" x14ac:dyDescent="0.25">
      <c r="B471" s="68">
        <v>45532</v>
      </c>
      <c r="C471" s="14">
        <v>815</v>
      </c>
      <c r="D471" s="16">
        <v>421</v>
      </c>
      <c r="E471" s="16" t="s">
        <v>54</v>
      </c>
      <c r="F471" s="54">
        <v>0.33333333333333331</v>
      </c>
      <c r="G471" s="54">
        <v>0.33888888888888891</v>
      </c>
      <c r="H471" s="55">
        <v>5.5555555555555558E-3</v>
      </c>
      <c r="I471" s="16" t="s">
        <v>71</v>
      </c>
      <c r="J471" s="55" t="str">
        <f>VLOOKUP(I471,'Master Codes'!B:C,2,FALSE)</f>
        <v>SY</v>
      </c>
      <c r="K471" s="14" t="s">
        <v>474</v>
      </c>
      <c r="L471" s="14" t="s">
        <v>47</v>
      </c>
      <c r="M471" s="55">
        <f t="shared" si="7"/>
        <v>5.5555555555555558E-3</v>
      </c>
    </row>
    <row r="472" spans="2:13" x14ac:dyDescent="0.25">
      <c r="B472" s="67">
        <v>45532</v>
      </c>
      <c r="C472" s="13">
        <v>829</v>
      </c>
      <c r="D472" s="15">
        <v>395</v>
      </c>
      <c r="E472" s="15" t="s">
        <v>52</v>
      </c>
      <c r="F472" s="51">
        <v>0.61111111111111116</v>
      </c>
      <c r="G472" s="51">
        <v>0.64375000000000004</v>
      </c>
      <c r="H472" s="52">
        <v>3.2638888888888891E-2</v>
      </c>
      <c r="I472" s="15">
        <v>46</v>
      </c>
      <c r="J472" s="52" t="str">
        <f>VLOOKUP(I472,'Master Codes'!B:C,2,FALSE)</f>
        <v>MX</v>
      </c>
      <c r="K472" s="13" t="s">
        <v>475</v>
      </c>
      <c r="L472" s="13" t="s">
        <v>47</v>
      </c>
      <c r="M472" s="52">
        <f t="shared" si="7"/>
        <v>3.2638888888888891E-2</v>
      </c>
    </row>
    <row r="473" spans="2:13" x14ac:dyDescent="0.25">
      <c r="B473" s="68">
        <v>45532</v>
      </c>
      <c r="C473" s="14">
        <v>843</v>
      </c>
      <c r="D473" s="16">
        <v>425</v>
      </c>
      <c r="E473" s="16" t="s">
        <v>54</v>
      </c>
      <c r="F473" s="54">
        <v>0.62083333333333335</v>
      </c>
      <c r="G473" s="54">
        <v>0.62430555555555556</v>
      </c>
      <c r="H473" s="55">
        <v>3.472222222222222E-3</v>
      </c>
      <c r="I473" s="16" t="s">
        <v>476</v>
      </c>
      <c r="J473" s="55" t="str">
        <f>VLOOKUP(I473,'Master Codes'!B:C,2,FALSE)</f>
        <v>STA</v>
      </c>
      <c r="K473" s="14" t="s">
        <v>477</v>
      </c>
      <c r="L473" s="14" t="s">
        <v>47</v>
      </c>
      <c r="M473" s="55">
        <f t="shared" si="7"/>
        <v>3.472222222222222E-3</v>
      </c>
    </row>
    <row r="474" spans="2:13" x14ac:dyDescent="0.25">
      <c r="B474" s="67">
        <v>45533</v>
      </c>
      <c r="C474" s="13">
        <v>849</v>
      </c>
      <c r="D474" s="15">
        <v>193</v>
      </c>
      <c r="E474" s="15" t="s">
        <v>21</v>
      </c>
      <c r="F474" s="51">
        <v>0.30555555555555558</v>
      </c>
      <c r="G474" s="51">
        <v>0.31736111111111109</v>
      </c>
      <c r="H474" s="52">
        <v>1.1805555555555555E-2</v>
      </c>
      <c r="I474" s="15">
        <v>37</v>
      </c>
      <c r="J474" s="52" t="str">
        <f>VLOOKUP(I474,'Master Codes'!B:C,2,FALSE)</f>
        <v>CAT</v>
      </c>
      <c r="K474" s="13" t="s">
        <v>478</v>
      </c>
      <c r="L474" s="13" t="s">
        <v>102</v>
      </c>
      <c r="M474" s="52">
        <f t="shared" si="7"/>
        <v>1.1805555555555555E-2</v>
      </c>
    </row>
    <row r="475" spans="2:13" x14ac:dyDescent="0.25">
      <c r="B475" s="68">
        <v>45533</v>
      </c>
      <c r="C475" s="14">
        <v>842</v>
      </c>
      <c r="D475" s="16">
        <v>367</v>
      </c>
      <c r="E475" s="16" t="s">
        <v>93</v>
      </c>
      <c r="F475" s="54">
        <v>0.33819444444444446</v>
      </c>
      <c r="G475" s="54">
        <v>0.38958333333333334</v>
      </c>
      <c r="H475" s="55">
        <v>5.1388888888888887E-2</v>
      </c>
      <c r="I475" s="16">
        <v>64</v>
      </c>
      <c r="J475" s="55" t="str">
        <f>VLOOKUP(I475,'Master Codes'!B:C,2,FALSE)</f>
        <v>FLT</v>
      </c>
      <c r="K475" s="14" t="s">
        <v>479</v>
      </c>
      <c r="L475" s="14" t="s">
        <v>102</v>
      </c>
      <c r="M475" s="55">
        <f t="shared" si="7"/>
        <v>5.1388888888888887E-2</v>
      </c>
    </row>
    <row r="476" spans="2:13" x14ac:dyDescent="0.25">
      <c r="B476" s="67">
        <v>45533</v>
      </c>
      <c r="C476" s="13">
        <v>838</v>
      </c>
      <c r="D476" s="15">
        <v>505</v>
      </c>
      <c r="E476" s="15" t="s">
        <v>33</v>
      </c>
      <c r="F476" s="51">
        <v>0.35208333333333336</v>
      </c>
      <c r="G476" s="51">
        <v>0.37916666666666665</v>
      </c>
      <c r="H476" s="52">
        <v>2.7083333333333334E-2</v>
      </c>
      <c r="I476" s="15">
        <v>37</v>
      </c>
      <c r="J476" s="52" t="str">
        <f>VLOOKUP(I476,'Master Codes'!B:C,2,FALSE)</f>
        <v>CAT</v>
      </c>
      <c r="K476" s="13" t="s">
        <v>480</v>
      </c>
      <c r="L476" s="13" t="s">
        <v>102</v>
      </c>
      <c r="M476" s="52">
        <f t="shared" si="7"/>
        <v>2.7083333333333334E-2</v>
      </c>
    </row>
    <row r="477" spans="2:13" x14ac:dyDescent="0.25">
      <c r="B477" s="68">
        <v>45533</v>
      </c>
      <c r="C477" s="14">
        <v>828</v>
      </c>
      <c r="D477" s="16">
        <v>909</v>
      </c>
      <c r="E477" s="16" t="s">
        <v>31</v>
      </c>
      <c r="F477" s="54">
        <v>0.35694444444444445</v>
      </c>
      <c r="G477" s="54">
        <v>0.3888888888888889</v>
      </c>
      <c r="H477" s="55">
        <v>3.1944444444444442E-2</v>
      </c>
      <c r="I477" s="16">
        <v>37</v>
      </c>
      <c r="J477" s="55" t="str">
        <f>VLOOKUP(I477,'Master Codes'!B:C,2,FALSE)</f>
        <v>CAT</v>
      </c>
      <c r="K477" s="14" t="s">
        <v>480</v>
      </c>
      <c r="L477" s="14" t="s">
        <v>102</v>
      </c>
      <c r="M477" s="55">
        <f t="shared" si="7"/>
        <v>3.1944444444444442E-2</v>
      </c>
    </row>
    <row r="478" spans="2:13" x14ac:dyDescent="0.25">
      <c r="B478" s="67">
        <v>45533</v>
      </c>
      <c r="C478" s="13">
        <v>832</v>
      </c>
      <c r="D478" s="15">
        <v>1123</v>
      </c>
      <c r="E478" s="15" t="s">
        <v>28</v>
      </c>
      <c r="F478" s="51">
        <v>0.3611111111111111</v>
      </c>
      <c r="G478" s="51">
        <v>0.3972222222222222</v>
      </c>
      <c r="H478" s="52">
        <v>3.6111111111111108E-2</v>
      </c>
      <c r="I478" s="15">
        <v>37</v>
      </c>
      <c r="J478" s="52" t="str">
        <f>VLOOKUP(I478,'Master Codes'!B:C,2,FALSE)</f>
        <v>CAT</v>
      </c>
      <c r="K478" s="13" t="s">
        <v>480</v>
      </c>
      <c r="L478" s="13" t="s">
        <v>102</v>
      </c>
      <c r="M478" s="52">
        <f t="shared" si="7"/>
        <v>3.6111111111111108E-2</v>
      </c>
    </row>
    <row r="479" spans="2:13" x14ac:dyDescent="0.25">
      <c r="B479" s="68">
        <v>45533</v>
      </c>
      <c r="C479" s="14">
        <v>847</v>
      </c>
      <c r="D479" s="16">
        <v>103</v>
      </c>
      <c r="E479" s="16" t="s">
        <v>69</v>
      </c>
      <c r="F479" s="54">
        <v>0.3659722222222222</v>
      </c>
      <c r="G479" s="54">
        <v>0.37291666666666667</v>
      </c>
      <c r="H479" s="55">
        <v>6.9444444444444441E-3</v>
      </c>
      <c r="I479" s="16" t="s">
        <v>90</v>
      </c>
      <c r="J479" s="55" t="str">
        <f>VLOOKUP(I479,'Master Codes'!B:C,2,FALSE)</f>
        <v>LATE</v>
      </c>
      <c r="K479" s="14" t="s">
        <v>481</v>
      </c>
      <c r="L479" s="14" t="s">
        <v>102</v>
      </c>
      <c r="M479" s="55">
        <f t="shared" si="7"/>
        <v>6.9444444444444441E-3</v>
      </c>
    </row>
    <row r="480" spans="2:13" x14ac:dyDescent="0.25">
      <c r="B480" s="67">
        <v>45533</v>
      </c>
      <c r="C480" s="13">
        <v>830</v>
      </c>
      <c r="D480" s="15">
        <v>1053</v>
      </c>
      <c r="E480" s="15" t="s">
        <v>41</v>
      </c>
      <c r="F480" s="51">
        <v>0.37083333333333335</v>
      </c>
      <c r="G480" s="51">
        <v>0.375</v>
      </c>
      <c r="H480" s="52">
        <v>4.1666666666666666E-3</v>
      </c>
      <c r="I480" s="15">
        <v>41</v>
      </c>
      <c r="J480" s="52" t="str">
        <f>VLOOKUP(I480,'Master Codes'!B:C,2,FALSE)</f>
        <v>MX</v>
      </c>
      <c r="K480" s="13" t="s">
        <v>482</v>
      </c>
      <c r="L480" s="13" t="s">
        <v>102</v>
      </c>
      <c r="M480" s="52">
        <f t="shared" si="7"/>
        <v>4.1666666666666666E-3</v>
      </c>
    </row>
    <row r="481" spans="2:13" x14ac:dyDescent="0.25">
      <c r="B481" s="68">
        <v>45533</v>
      </c>
      <c r="C481" s="14">
        <v>837</v>
      </c>
      <c r="D481" s="16">
        <v>1273</v>
      </c>
      <c r="E481" s="16" t="s">
        <v>61</v>
      </c>
      <c r="F481" s="54">
        <v>0.59722222222222221</v>
      </c>
      <c r="G481" s="54">
        <v>0.59791666666666665</v>
      </c>
      <c r="H481" s="55">
        <v>6.9444444444444447E-4</v>
      </c>
      <c r="I481" s="16">
        <v>87</v>
      </c>
      <c r="J481" s="55" t="str">
        <f>VLOOKUP(I481,'Master Codes'!B:C,2,FALSE)</f>
        <v>ATC</v>
      </c>
      <c r="K481" s="14" t="s">
        <v>483</v>
      </c>
      <c r="L481" s="14" t="s">
        <v>47</v>
      </c>
      <c r="M481" s="55">
        <f t="shared" si="7"/>
        <v>6.9444444444444447E-4</v>
      </c>
    </row>
    <row r="482" spans="2:13" x14ac:dyDescent="0.25">
      <c r="B482" s="67">
        <v>45533</v>
      </c>
      <c r="C482" s="13">
        <v>809</v>
      </c>
      <c r="D482" s="15">
        <v>1813</v>
      </c>
      <c r="E482" s="15" t="s">
        <v>253</v>
      </c>
      <c r="F482" s="51">
        <v>0.59305555555555556</v>
      </c>
      <c r="G482" s="51">
        <v>0.60763888888888884</v>
      </c>
      <c r="H482" s="52">
        <v>1.4583333333333334E-2</v>
      </c>
      <c r="I482" s="15">
        <v>93</v>
      </c>
      <c r="J482" s="52" t="str">
        <f>VLOOKUP(I482,'Master Codes'!B:C,2,FALSE)</f>
        <v>LATE</v>
      </c>
      <c r="K482" s="13" t="s">
        <v>202</v>
      </c>
      <c r="L482" s="13" t="s">
        <v>47</v>
      </c>
      <c r="M482" s="52">
        <f t="shared" si="7"/>
        <v>1.4583333333333334E-2</v>
      </c>
    </row>
    <row r="483" spans="2:13" x14ac:dyDescent="0.25">
      <c r="B483" s="68">
        <v>45533</v>
      </c>
      <c r="C483" s="14">
        <v>822</v>
      </c>
      <c r="D483" s="16">
        <v>407</v>
      </c>
      <c r="E483" s="16" t="s">
        <v>45</v>
      </c>
      <c r="F483" s="54">
        <v>0.62083333333333335</v>
      </c>
      <c r="G483" s="54">
        <v>0.62430555555555556</v>
      </c>
      <c r="H483" s="55">
        <v>3.472222222222222E-3</v>
      </c>
      <c r="I483" s="16">
        <v>87</v>
      </c>
      <c r="J483" s="55" t="str">
        <f>VLOOKUP(I483,'Master Codes'!B:C,2,FALSE)</f>
        <v>ATC</v>
      </c>
      <c r="K483" s="14" t="s">
        <v>483</v>
      </c>
      <c r="L483" s="14" t="s">
        <v>47</v>
      </c>
      <c r="M483" s="55">
        <f t="shared" si="7"/>
        <v>3.472222222222222E-3</v>
      </c>
    </row>
    <row r="484" spans="2:13" x14ac:dyDescent="0.25">
      <c r="B484" s="67">
        <v>45533</v>
      </c>
      <c r="C484" s="13">
        <v>840</v>
      </c>
      <c r="D484" s="15">
        <v>285</v>
      </c>
      <c r="E484" s="15" t="s">
        <v>50</v>
      </c>
      <c r="F484" s="51">
        <v>0.625</v>
      </c>
      <c r="G484" s="51">
        <v>0.6333333333333333</v>
      </c>
      <c r="H484" s="52">
        <v>8.3333333333333332E-3</v>
      </c>
      <c r="I484" s="15">
        <v>87</v>
      </c>
      <c r="J484" s="52" t="str">
        <f>VLOOKUP(I484,'Master Codes'!B:C,2,FALSE)</f>
        <v>ATC</v>
      </c>
      <c r="K484" s="13" t="s">
        <v>483</v>
      </c>
      <c r="L484" s="13" t="s">
        <v>47</v>
      </c>
      <c r="M484" s="52">
        <f t="shared" si="7"/>
        <v>8.3333333333333332E-3</v>
      </c>
    </row>
    <row r="485" spans="2:13" x14ac:dyDescent="0.25">
      <c r="B485" s="68">
        <v>45533</v>
      </c>
      <c r="C485" s="14">
        <v>836</v>
      </c>
      <c r="D485" s="16">
        <v>499</v>
      </c>
      <c r="E485" s="16" t="s">
        <v>57</v>
      </c>
      <c r="F485" s="54">
        <v>0.64375000000000004</v>
      </c>
      <c r="G485" s="54">
        <v>0.6479166666666667</v>
      </c>
      <c r="H485" s="55">
        <v>4.1666666666666666E-3</v>
      </c>
      <c r="I485" s="16">
        <v>87</v>
      </c>
      <c r="J485" s="55" t="str">
        <f>VLOOKUP(I485,'Master Codes'!B:C,2,FALSE)</f>
        <v>ATC</v>
      </c>
      <c r="K485" s="14" t="s">
        <v>483</v>
      </c>
      <c r="L485" s="14" t="s">
        <v>47</v>
      </c>
      <c r="M485" s="55">
        <f t="shared" si="7"/>
        <v>4.1666666666666666E-3</v>
      </c>
    </row>
    <row r="486" spans="2:13" x14ac:dyDescent="0.25">
      <c r="B486" s="67">
        <v>45533</v>
      </c>
      <c r="C486" s="13">
        <v>838</v>
      </c>
      <c r="D486" s="15">
        <v>659</v>
      </c>
      <c r="E486" s="15" t="s">
        <v>65</v>
      </c>
      <c r="F486" s="51">
        <v>0.65763888888888888</v>
      </c>
      <c r="G486" s="51">
        <v>0.68055555555555558</v>
      </c>
      <c r="H486" s="52">
        <v>2.0833333333333332E-2</v>
      </c>
      <c r="I486" s="15">
        <v>93</v>
      </c>
      <c r="J486" s="52" t="str">
        <f>VLOOKUP(I486,'Master Codes'!B:C,2,FALSE)</f>
        <v>LATE</v>
      </c>
      <c r="K486" s="13" t="s">
        <v>484</v>
      </c>
      <c r="L486" s="13" t="s">
        <v>47</v>
      </c>
      <c r="M486" s="52">
        <f t="shared" si="7"/>
        <v>1.0416666666666666E-2</v>
      </c>
    </row>
    <row r="487" spans="2:13" x14ac:dyDescent="0.25">
      <c r="B487" s="68">
        <v>45533</v>
      </c>
      <c r="C487" s="14">
        <v>838</v>
      </c>
      <c r="D487" s="16">
        <v>659</v>
      </c>
      <c r="E487" s="16" t="s">
        <v>65</v>
      </c>
      <c r="F487" s="54">
        <v>0.65763888888888888</v>
      </c>
      <c r="G487" s="54">
        <v>0.68055555555555558</v>
      </c>
      <c r="H487" s="55">
        <v>2.0833333333333332E-2</v>
      </c>
      <c r="I487" s="16">
        <v>77</v>
      </c>
      <c r="J487" s="55" t="str">
        <f>VLOOKUP(I487,'Master Codes'!B:C,2,FALSE)</f>
        <v>WX</v>
      </c>
      <c r="K487" s="14" t="s">
        <v>484</v>
      </c>
      <c r="L487" s="14" t="s">
        <v>47</v>
      </c>
      <c r="M487" s="55">
        <f t="shared" si="7"/>
        <v>1.0416666666666666E-2</v>
      </c>
    </row>
    <row r="488" spans="2:13" x14ac:dyDescent="0.25">
      <c r="B488" s="67">
        <v>45533</v>
      </c>
      <c r="C488" s="13">
        <v>816</v>
      </c>
      <c r="D488" s="15">
        <v>681</v>
      </c>
      <c r="E488" s="15" t="s">
        <v>159</v>
      </c>
      <c r="F488" s="51">
        <v>0.67638888888888893</v>
      </c>
      <c r="G488" s="51">
        <v>0.74861111111111112</v>
      </c>
      <c r="H488" s="52">
        <v>1.7361111111111112E-2</v>
      </c>
      <c r="I488" s="15">
        <v>93</v>
      </c>
      <c r="J488" s="52" t="str">
        <f>VLOOKUP(I488,'Master Codes'!B:C,2,FALSE)</f>
        <v>LATE</v>
      </c>
      <c r="K488" s="13" t="s">
        <v>485</v>
      </c>
      <c r="L488" s="13" t="s">
        <v>47</v>
      </c>
      <c r="M488" s="52">
        <f t="shared" si="7"/>
        <v>8.6805555555555559E-3</v>
      </c>
    </row>
    <row r="489" spans="2:13" x14ac:dyDescent="0.25">
      <c r="B489" s="68">
        <v>45533</v>
      </c>
      <c r="C489" s="14">
        <v>816</v>
      </c>
      <c r="D489" s="16">
        <v>681</v>
      </c>
      <c r="E489" s="16" t="s">
        <v>159</v>
      </c>
      <c r="F489" s="54">
        <v>0.67638888888888893</v>
      </c>
      <c r="G489" s="54">
        <v>0.74861111111111112</v>
      </c>
      <c r="H489" s="55">
        <v>5.486111111111111E-2</v>
      </c>
      <c r="I489" s="16">
        <v>77</v>
      </c>
      <c r="J489" s="55" t="str">
        <f>VLOOKUP(I489,'Master Codes'!B:C,2,FALSE)</f>
        <v>WX</v>
      </c>
      <c r="K489" s="14" t="s">
        <v>485</v>
      </c>
      <c r="L489" s="14" t="s">
        <v>47</v>
      </c>
      <c r="M489" s="55">
        <f t="shared" si="7"/>
        <v>2.7430555555555555E-2</v>
      </c>
    </row>
    <row r="490" spans="2:13" x14ac:dyDescent="0.25">
      <c r="B490" s="67">
        <v>45533</v>
      </c>
      <c r="C490" s="13">
        <v>856</v>
      </c>
      <c r="D490" s="15">
        <v>295</v>
      </c>
      <c r="E490" s="15" t="s">
        <v>113</v>
      </c>
      <c r="F490" s="51">
        <v>0.63472222222222219</v>
      </c>
      <c r="G490" s="51">
        <v>0.74097222222222225</v>
      </c>
      <c r="H490" s="52">
        <v>6.9444444444444441E-3</v>
      </c>
      <c r="I490" s="15">
        <v>93</v>
      </c>
      <c r="J490" s="52" t="str">
        <f>VLOOKUP(I490,'Master Codes'!B:C,2,FALSE)</f>
        <v>LATE</v>
      </c>
      <c r="K490" s="13" t="s">
        <v>486</v>
      </c>
      <c r="L490" s="13" t="s">
        <v>47</v>
      </c>
      <c r="M490" s="52">
        <f t="shared" si="7"/>
        <v>2.3148148148148147E-3</v>
      </c>
    </row>
    <row r="491" spans="2:13" x14ac:dyDescent="0.25">
      <c r="B491" s="68">
        <v>45533</v>
      </c>
      <c r="C491" s="14">
        <v>856</v>
      </c>
      <c r="D491" s="16">
        <v>295</v>
      </c>
      <c r="E491" s="16" t="s">
        <v>113</v>
      </c>
      <c r="F491" s="54">
        <v>0.63472222222222219</v>
      </c>
      <c r="G491" s="54">
        <v>0.74097222222222225</v>
      </c>
      <c r="H491" s="55">
        <v>2.5694444444444443E-2</v>
      </c>
      <c r="I491" s="16">
        <v>41</v>
      </c>
      <c r="J491" s="55" t="str">
        <f>VLOOKUP(I491,'Master Codes'!B:C,2,FALSE)</f>
        <v>MX</v>
      </c>
      <c r="K491" s="14" t="s">
        <v>486</v>
      </c>
      <c r="L491" s="14" t="s">
        <v>47</v>
      </c>
      <c r="M491" s="55">
        <f t="shared" si="7"/>
        <v>8.564814814814815E-3</v>
      </c>
    </row>
    <row r="492" spans="2:13" x14ac:dyDescent="0.25">
      <c r="B492" s="67">
        <v>45533</v>
      </c>
      <c r="C492" s="13">
        <v>856</v>
      </c>
      <c r="D492" s="15">
        <v>295</v>
      </c>
      <c r="E492" s="15" t="s">
        <v>113</v>
      </c>
      <c r="F492" s="51">
        <v>0.63472222222222219</v>
      </c>
      <c r="G492" s="51">
        <v>0.74097222222222225</v>
      </c>
      <c r="H492" s="52">
        <v>7.3611111111111113E-2</v>
      </c>
      <c r="I492" s="15">
        <v>77</v>
      </c>
      <c r="J492" s="52" t="str">
        <f>VLOOKUP(I492,'Master Codes'!B:C,2,FALSE)</f>
        <v>WX</v>
      </c>
      <c r="K492" s="13" t="s">
        <v>486</v>
      </c>
      <c r="L492" s="13" t="s">
        <v>47</v>
      </c>
      <c r="M492" s="52">
        <f t="shared" si="7"/>
        <v>2.4537037037037038E-2</v>
      </c>
    </row>
    <row r="493" spans="2:13" x14ac:dyDescent="0.25">
      <c r="B493" s="68">
        <v>45533</v>
      </c>
      <c r="C493" s="14">
        <v>848</v>
      </c>
      <c r="D493" s="16">
        <v>105</v>
      </c>
      <c r="E493" s="16" t="s">
        <v>69</v>
      </c>
      <c r="F493" s="54">
        <v>0.68541666666666667</v>
      </c>
      <c r="G493" s="54">
        <v>0.82291666666666663</v>
      </c>
      <c r="H493" s="55">
        <v>3.1944444444444442E-2</v>
      </c>
      <c r="I493" s="16">
        <v>71</v>
      </c>
      <c r="J493" s="55" t="str">
        <f>VLOOKUP(I493,'Master Codes'!B:C,2,FALSE)</f>
        <v>WX</v>
      </c>
      <c r="K493" s="14" t="s">
        <v>487</v>
      </c>
      <c r="L493" s="14" t="s">
        <v>47</v>
      </c>
      <c r="M493" s="55">
        <f t="shared" si="7"/>
        <v>1.5972222222222221E-2</v>
      </c>
    </row>
    <row r="494" spans="2:13" x14ac:dyDescent="0.25">
      <c r="B494" s="67">
        <v>45533</v>
      </c>
      <c r="C494" s="13">
        <v>848</v>
      </c>
      <c r="D494" s="15">
        <v>105</v>
      </c>
      <c r="E494" s="15" t="s">
        <v>69</v>
      </c>
      <c r="F494" s="51">
        <v>0.68541666666666667</v>
      </c>
      <c r="G494" s="51">
        <v>0.82291666666666663</v>
      </c>
      <c r="H494" s="52">
        <v>2.2222222222222223E-2</v>
      </c>
      <c r="I494" s="15">
        <v>46</v>
      </c>
      <c r="J494" s="52" t="str">
        <f>VLOOKUP(I494,'Master Codes'!B:C,2,FALSE)</f>
        <v>MX</v>
      </c>
      <c r="K494" s="13" t="s">
        <v>487</v>
      </c>
      <c r="L494" s="13" t="s">
        <v>47</v>
      </c>
      <c r="M494" s="52">
        <f t="shared" si="7"/>
        <v>1.1111111111111112E-2</v>
      </c>
    </row>
    <row r="495" spans="2:13" x14ac:dyDescent="0.25">
      <c r="B495" s="68">
        <v>45533</v>
      </c>
      <c r="C495" s="14">
        <v>815</v>
      </c>
      <c r="D495" s="16">
        <v>1815</v>
      </c>
      <c r="E495" s="16" t="s">
        <v>63</v>
      </c>
      <c r="F495" s="54">
        <v>0.68055555555555558</v>
      </c>
      <c r="G495" s="54">
        <v>0.71805555555555556</v>
      </c>
      <c r="H495" s="55">
        <v>1.3888888888888888E-2</v>
      </c>
      <c r="I495" s="16">
        <v>93</v>
      </c>
      <c r="J495" s="55" t="str">
        <f>VLOOKUP(I495,'Master Codes'!B:C,2,FALSE)</f>
        <v>LATE</v>
      </c>
      <c r="K495" s="14" t="s">
        <v>488</v>
      </c>
      <c r="L495" s="14" t="s">
        <v>47</v>
      </c>
      <c r="M495" s="55">
        <f t="shared" si="7"/>
        <v>6.9444444444444441E-3</v>
      </c>
    </row>
    <row r="496" spans="2:13" x14ac:dyDescent="0.25">
      <c r="B496" s="67">
        <v>45533</v>
      </c>
      <c r="C496" s="13">
        <v>815</v>
      </c>
      <c r="D496" s="15">
        <v>1815</v>
      </c>
      <c r="E496" s="15" t="s">
        <v>63</v>
      </c>
      <c r="F496" s="51">
        <v>0.68055555555555558</v>
      </c>
      <c r="G496" s="51">
        <v>0.71805555555555556</v>
      </c>
      <c r="H496" s="52">
        <v>2.361111111111111E-2</v>
      </c>
      <c r="I496" s="15">
        <v>77</v>
      </c>
      <c r="J496" s="52" t="str">
        <f>VLOOKUP(I496,'Master Codes'!B:C,2,FALSE)</f>
        <v>WX</v>
      </c>
      <c r="K496" s="13" t="s">
        <v>488</v>
      </c>
      <c r="L496" s="13" t="s">
        <v>47</v>
      </c>
      <c r="M496" s="52">
        <f t="shared" si="7"/>
        <v>1.1805555555555555E-2</v>
      </c>
    </row>
    <row r="497" spans="2:13" x14ac:dyDescent="0.25">
      <c r="B497" s="68">
        <v>45533</v>
      </c>
      <c r="C497" s="14">
        <v>842</v>
      </c>
      <c r="D497" s="16">
        <v>1953</v>
      </c>
      <c r="E497" s="16" t="s">
        <v>67</v>
      </c>
      <c r="F497" s="54">
        <v>0.69027777777777777</v>
      </c>
      <c r="G497" s="54">
        <v>0.7895833333333333</v>
      </c>
      <c r="H497" s="55">
        <v>9.3055555555555558E-2</v>
      </c>
      <c r="I497" s="16">
        <v>93</v>
      </c>
      <c r="J497" s="55" t="str">
        <f>VLOOKUP(I497,'Master Codes'!B:C,2,FALSE)</f>
        <v>LATE</v>
      </c>
      <c r="K497" s="14" t="s">
        <v>489</v>
      </c>
      <c r="L497" s="14" t="s">
        <v>47</v>
      </c>
      <c r="M497" s="55">
        <f t="shared" si="7"/>
        <v>4.6527777777777779E-2</v>
      </c>
    </row>
    <row r="498" spans="2:13" x14ac:dyDescent="0.25">
      <c r="B498" s="67">
        <v>45533</v>
      </c>
      <c r="C498" s="13">
        <v>842</v>
      </c>
      <c r="D498" s="15">
        <v>1953</v>
      </c>
      <c r="E498" s="15" t="s">
        <v>67</v>
      </c>
      <c r="F498" s="51">
        <v>0.69027777777777777</v>
      </c>
      <c r="G498" s="51">
        <v>0.7895833333333333</v>
      </c>
      <c r="H498" s="52">
        <v>6.2500000000000003E-3</v>
      </c>
      <c r="I498" s="15">
        <v>77</v>
      </c>
      <c r="J498" s="52" t="str">
        <f>VLOOKUP(I498,'Master Codes'!B:C,2,FALSE)</f>
        <v>WX</v>
      </c>
      <c r="K498" s="13" t="s">
        <v>489</v>
      </c>
      <c r="L498" s="13" t="s">
        <v>47</v>
      </c>
      <c r="M498" s="52">
        <f t="shared" si="7"/>
        <v>3.1250000000000002E-3</v>
      </c>
    </row>
    <row r="499" spans="2:13" x14ac:dyDescent="0.25">
      <c r="B499" s="68">
        <v>45533</v>
      </c>
      <c r="C499" s="14">
        <v>847</v>
      </c>
      <c r="D499" s="16">
        <v>261</v>
      </c>
      <c r="E499" s="16" t="s">
        <v>120</v>
      </c>
      <c r="F499" s="54">
        <v>0.72916666666666663</v>
      </c>
      <c r="G499" s="54">
        <v>0.79583333333333328</v>
      </c>
      <c r="H499" s="55">
        <v>3.125E-2</v>
      </c>
      <c r="I499" s="16">
        <v>93</v>
      </c>
      <c r="J499" s="55" t="str">
        <f>VLOOKUP(I499,'Master Codes'!B:C,2,FALSE)</f>
        <v>LATE</v>
      </c>
      <c r="K499" s="14" t="s">
        <v>490</v>
      </c>
      <c r="L499" s="14" t="s">
        <v>47</v>
      </c>
      <c r="M499" s="55">
        <f t="shared" si="7"/>
        <v>1.5625E-2</v>
      </c>
    </row>
    <row r="500" spans="2:13" x14ac:dyDescent="0.25">
      <c r="B500" s="67">
        <v>45533</v>
      </c>
      <c r="C500" s="13">
        <v>847</v>
      </c>
      <c r="D500" s="15">
        <v>261</v>
      </c>
      <c r="E500" s="15" t="s">
        <v>120</v>
      </c>
      <c r="F500" s="51">
        <v>0.72916666666666663</v>
      </c>
      <c r="G500" s="51">
        <v>0.79583333333333328</v>
      </c>
      <c r="H500" s="52">
        <v>3.5416666666666666E-2</v>
      </c>
      <c r="I500" s="15">
        <v>64</v>
      </c>
      <c r="J500" s="52" t="str">
        <f>VLOOKUP(I500,'Master Codes'!B:C,2,FALSE)</f>
        <v>FLT</v>
      </c>
      <c r="K500" s="13" t="s">
        <v>490</v>
      </c>
      <c r="L500" s="13" t="s">
        <v>47</v>
      </c>
      <c r="M500" s="52">
        <f t="shared" si="7"/>
        <v>1.7708333333333333E-2</v>
      </c>
    </row>
    <row r="501" spans="2:13" x14ac:dyDescent="0.25">
      <c r="B501" s="68">
        <v>45534</v>
      </c>
      <c r="C501" s="14">
        <v>822</v>
      </c>
      <c r="D501" s="16">
        <v>383</v>
      </c>
      <c r="E501" s="16" t="s">
        <v>81</v>
      </c>
      <c r="F501" s="54">
        <v>0.25</v>
      </c>
      <c r="G501" s="54">
        <v>0.25416666666666665</v>
      </c>
      <c r="H501" s="55">
        <v>4.1666666666666666E-3</v>
      </c>
      <c r="I501" s="16">
        <v>41</v>
      </c>
      <c r="J501" s="55" t="str">
        <f>VLOOKUP(I501,'Master Codes'!B:C,2,FALSE)</f>
        <v>MX</v>
      </c>
      <c r="K501" s="14" t="s">
        <v>491</v>
      </c>
      <c r="L501" s="14" t="s">
        <v>102</v>
      </c>
      <c r="M501" s="55">
        <f t="shared" si="7"/>
        <v>4.1666666666666666E-3</v>
      </c>
    </row>
    <row r="502" spans="2:13" x14ac:dyDescent="0.25">
      <c r="B502" s="67">
        <v>45534</v>
      </c>
      <c r="C502" s="13">
        <v>837</v>
      </c>
      <c r="D502" s="15">
        <v>567</v>
      </c>
      <c r="E502" s="15" t="s">
        <v>16</v>
      </c>
      <c r="F502" s="51">
        <v>0.28749999999999998</v>
      </c>
      <c r="G502" s="51">
        <v>0.30694444444444446</v>
      </c>
      <c r="H502" s="52">
        <v>1.9444444444444445E-2</v>
      </c>
      <c r="I502" s="15">
        <v>46</v>
      </c>
      <c r="J502" s="52" t="str">
        <f>VLOOKUP(I502,'Master Codes'!B:C,2,FALSE)</f>
        <v>MX</v>
      </c>
      <c r="K502" s="13" t="s">
        <v>492</v>
      </c>
      <c r="L502" s="13" t="s">
        <v>102</v>
      </c>
      <c r="M502" s="52">
        <f t="shared" si="7"/>
        <v>1.9444444444444445E-2</v>
      </c>
    </row>
    <row r="503" spans="2:13" x14ac:dyDescent="0.25">
      <c r="B503" s="68">
        <v>45534</v>
      </c>
      <c r="C503" s="14">
        <v>847</v>
      </c>
      <c r="D503" s="16">
        <v>233</v>
      </c>
      <c r="E503" s="16" t="s">
        <v>186</v>
      </c>
      <c r="F503" s="54">
        <v>0.29166666666666669</v>
      </c>
      <c r="G503" s="54">
        <v>0.2986111111111111</v>
      </c>
      <c r="H503" s="55">
        <v>6.9444444444444441E-3</v>
      </c>
      <c r="I503" s="16" t="s">
        <v>493</v>
      </c>
      <c r="J503" s="55" t="str">
        <f>VLOOKUP(I503,'Master Codes'!B:C,2,FALSE)</f>
        <v>STA</v>
      </c>
      <c r="K503" s="14" t="s">
        <v>494</v>
      </c>
      <c r="L503" s="14" t="s">
        <v>102</v>
      </c>
      <c r="M503" s="55">
        <f t="shared" si="7"/>
        <v>6.9444444444444441E-3</v>
      </c>
    </row>
    <row r="504" spans="2:13" x14ac:dyDescent="0.25">
      <c r="B504" s="67">
        <v>45534</v>
      </c>
      <c r="C504" s="13">
        <v>840</v>
      </c>
      <c r="D504" s="15">
        <v>195</v>
      </c>
      <c r="E504" s="15" t="s">
        <v>21</v>
      </c>
      <c r="F504" s="51">
        <v>0.32430555555555557</v>
      </c>
      <c r="G504" s="51">
        <v>0.33263888888888887</v>
      </c>
      <c r="H504" s="52">
        <v>8.3333333333333332E-3</v>
      </c>
      <c r="I504" s="15">
        <v>37</v>
      </c>
      <c r="J504" s="52" t="str">
        <f>VLOOKUP(I504,'Master Codes'!B:C,2,FALSE)</f>
        <v>CAT</v>
      </c>
      <c r="K504" s="13" t="s">
        <v>495</v>
      </c>
      <c r="L504" s="13" t="s">
        <v>102</v>
      </c>
      <c r="M504" s="52">
        <f t="shared" si="7"/>
        <v>8.3333333333333332E-3</v>
      </c>
    </row>
    <row r="505" spans="2:13" x14ac:dyDescent="0.25">
      <c r="B505" s="68">
        <v>45534</v>
      </c>
      <c r="C505" s="14">
        <v>838</v>
      </c>
      <c r="D505" s="16">
        <v>1627</v>
      </c>
      <c r="E505" s="16" t="s">
        <v>496</v>
      </c>
      <c r="F505" s="54">
        <v>0.33819444444444446</v>
      </c>
      <c r="G505" s="54">
        <v>0.36736111111111114</v>
      </c>
      <c r="H505" s="55">
        <v>2.9166666666666667E-2</v>
      </c>
      <c r="I505" s="16">
        <v>64</v>
      </c>
      <c r="J505" s="55" t="str">
        <f>VLOOKUP(I505,'Master Codes'!B:C,2,FALSE)</f>
        <v>FLT</v>
      </c>
      <c r="K505" s="14" t="s">
        <v>497</v>
      </c>
      <c r="L505" s="14" t="s">
        <v>102</v>
      </c>
      <c r="M505" s="55">
        <f t="shared" si="7"/>
        <v>2.9166666666666667E-2</v>
      </c>
    </row>
    <row r="506" spans="2:13" x14ac:dyDescent="0.25">
      <c r="B506" s="67">
        <v>45534</v>
      </c>
      <c r="C506" s="13">
        <v>813</v>
      </c>
      <c r="D506" s="15">
        <v>281</v>
      </c>
      <c r="E506" s="15" t="s">
        <v>50</v>
      </c>
      <c r="F506" s="51">
        <v>0.33333333333333331</v>
      </c>
      <c r="G506" s="51">
        <v>0.33402777777777776</v>
      </c>
      <c r="H506" s="52">
        <v>6.9444444444444447E-4</v>
      </c>
      <c r="I506" s="15" t="s">
        <v>90</v>
      </c>
      <c r="J506" s="52" t="str">
        <f>VLOOKUP(I506,'Master Codes'!B:C,2,FALSE)</f>
        <v>LATE</v>
      </c>
      <c r="K506" s="13" t="s">
        <v>498</v>
      </c>
      <c r="L506" s="13" t="s">
        <v>102</v>
      </c>
      <c r="M506" s="52">
        <f t="shared" si="7"/>
        <v>6.9444444444444447E-4</v>
      </c>
    </row>
    <row r="507" spans="2:13" x14ac:dyDescent="0.25">
      <c r="B507" s="68">
        <v>45534</v>
      </c>
      <c r="C507" s="14">
        <v>835</v>
      </c>
      <c r="D507" s="16">
        <v>1775</v>
      </c>
      <c r="E507" s="16" t="s">
        <v>89</v>
      </c>
      <c r="F507" s="54">
        <v>0.32916666666666666</v>
      </c>
      <c r="G507" s="54">
        <v>0.34444444444444444</v>
      </c>
      <c r="H507" s="55">
        <v>1.5277777777777777E-2</v>
      </c>
      <c r="I507" s="16" t="s">
        <v>34</v>
      </c>
      <c r="J507" s="55" t="str">
        <f>VLOOKUP(I507,'Master Codes'!B:C,2,FALSE)</f>
        <v>MX</v>
      </c>
      <c r="K507" s="14" t="s">
        <v>499</v>
      </c>
      <c r="L507" s="14" t="s">
        <v>102</v>
      </c>
      <c r="M507" s="55">
        <f t="shared" si="7"/>
        <v>1.5277777777777777E-2</v>
      </c>
    </row>
    <row r="508" spans="2:13" x14ac:dyDescent="0.25">
      <c r="B508" s="67">
        <v>45534</v>
      </c>
      <c r="C508" s="13">
        <v>828</v>
      </c>
      <c r="D508" s="15">
        <v>1617</v>
      </c>
      <c r="E508" s="15" t="s">
        <v>74</v>
      </c>
      <c r="F508" s="51">
        <v>0.43402777777777779</v>
      </c>
      <c r="G508" s="51">
        <v>0.4465277777777778</v>
      </c>
      <c r="H508" s="52">
        <v>1.2500000000000001E-2</v>
      </c>
      <c r="I508" s="15">
        <v>41</v>
      </c>
      <c r="J508" s="52" t="str">
        <f>VLOOKUP(I508,'Master Codes'!B:C,2,FALSE)</f>
        <v>MX</v>
      </c>
      <c r="K508" s="13" t="s">
        <v>500</v>
      </c>
      <c r="L508" s="13" t="s">
        <v>102</v>
      </c>
      <c r="M508" s="52">
        <f t="shared" si="7"/>
        <v>1.2500000000000001E-2</v>
      </c>
    </row>
    <row r="509" spans="2:13" x14ac:dyDescent="0.25">
      <c r="B509" s="68">
        <v>45534</v>
      </c>
      <c r="C509" s="14">
        <v>835</v>
      </c>
      <c r="D509" s="16">
        <v>395</v>
      </c>
      <c r="E509" s="16" t="s">
        <v>52</v>
      </c>
      <c r="F509" s="54">
        <v>0.63472222222222219</v>
      </c>
      <c r="G509" s="54">
        <v>0.64930555555555558</v>
      </c>
      <c r="H509" s="55">
        <v>9.7222222222222224E-3</v>
      </c>
      <c r="I509" s="16">
        <v>93</v>
      </c>
      <c r="J509" s="55" t="str">
        <f>VLOOKUP(I509,'Master Codes'!B:C,2,FALSE)</f>
        <v>LATE</v>
      </c>
      <c r="K509" s="14" t="s">
        <v>501</v>
      </c>
      <c r="L509" s="14" t="s">
        <v>144</v>
      </c>
      <c r="M509" s="55">
        <f t="shared" si="7"/>
        <v>4.8611111111111112E-3</v>
      </c>
    </row>
    <row r="510" spans="2:13" x14ac:dyDescent="0.25">
      <c r="B510" s="67">
        <v>45534</v>
      </c>
      <c r="C510" s="13">
        <v>835</v>
      </c>
      <c r="D510" s="15">
        <v>395</v>
      </c>
      <c r="E510" s="15" t="s">
        <v>52</v>
      </c>
      <c r="F510" s="51">
        <v>0.63472222222222219</v>
      </c>
      <c r="G510" s="51">
        <v>0.64930555555555558</v>
      </c>
      <c r="H510" s="52">
        <v>4.8611111111111112E-3</v>
      </c>
      <c r="I510" s="15">
        <v>68</v>
      </c>
      <c r="J510" s="52" t="str">
        <f>VLOOKUP(I510,'Master Codes'!B:C,2,FALSE)</f>
        <v>INFT</v>
      </c>
      <c r="K510" s="13" t="s">
        <v>501</v>
      </c>
      <c r="L510" s="13" t="s">
        <v>144</v>
      </c>
      <c r="M510" s="52">
        <f t="shared" si="7"/>
        <v>2.4305555555555556E-3</v>
      </c>
    </row>
    <row r="511" spans="2:13" x14ac:dyDescent="0.25">
      <c r="B511" s="68">
        <v>45534</v>
      </c>
      <c r="C511" s="14">
        <v>845</v>
      </c>
      <c r="D511" s="16">
        <v>107</v>
      </c>
      <c r="E511" s="16" t="s">
        <v>69</v>
      </c>
      <c r="F511" s="54">
        <v>0.66249999999999998</v>
      </c>
      <c r="G511" s="54">
        <v>0.67291666666666672</v>
      </c>
      <c r="H511" s="55">
        <v>1.0416666666666666E-2</v>
      </c>
      <c r="I511" s="16">
        <v>83</v>
      </c>
      <c r="J511" s="55" t="str">
        <f>VLOOKUP(I511,'Master Codes'!B:C,2,FALSE)</f>
        <v>ATC</v>
      </c>
      <c r="K511" s="14" t="s">
        <v>502</v>
      </c>
      <c r="L511" s="14" t="s">
        <v>144</v>
      </c>
      <c r="M511" s="55">
        <f t="shared" si="7"/>
        <v>1.0416666666666666E-2</v>
      </c>
    </row>
    <row r="512" spans="2:13" x14ac:dyDescent="0.25">
      <c r="B512" s="67">
        <v>45534</v>
      </c>
      <c r="C512" s="13">
        <v>852</v>
      </c>
      <c r="D512" s="15">
        <v>1937</v>
      </c>
      <c r="E512" s="15" t="s">
        <v>292</v>
      </c>
      <c r="F512" s="51">
        <v>0.61111111111111116</v>
      </c>
      <c r="G512" s="51">
        <v>0.67638888888888893</v>
      </c>
      <c r="H512" s="52">
        <v>6.5277777777777782E-2</v>
      </c>
      <c r="I512" s="15">
        <v>93</v>
      </c>
      <c r="J512" s="52" t="str">
        <f>VLOOKUP(I512,'Master Codes'!B:C,2,FALSE)</f>
        <v>LATE</v>
      </c>
      <c r="K512" s="13" t="s">
        <v>503</v>
      </c>
      <c r="L512" s="13" t="s">
        <v>144</v>
      </c>
      <c r="M512" s="52">
        <f t="shared" si="7"/>
        <v>6.5277777777777782E-2</v>
      </c>
    </row>
    <row r="513" spans="2:17" x14ac:dyDescent="0.25">
      <c r="B513" s="68">
        <v>45534</v>
      </c>
      <c r="C513" s="14">
        <v>852</v>
      </c>
      <c r="D513" s="16">
        <v>777</v>
      </c>
      <c r="E513" s="16" t="s">
        <v>69</v>
      </c>
      <c r="F513" s="54">
        <v>0.88541666666666663</v>
      </c>
      <c r="G513" s="54">
        <v>0.89722222222222225</v>
      </c>
      <c r="H513" s="55">
        <v>1.1805555555555555E-2</v>
      </c>
      <c r="I513" s="16" t="s">
        <v>166</v>
      </c>
      <c r="J513" s="55" t="str">
        <f>VLOOKUP(I513,'Master Codes'!B:C,2,FALSE)</f>
        <v>STA</v>
      </c>
      <c r="K513" s="14" t="s">
        <v>504</v>
      </c>
      <c r="L513" s="14" t="s">
        <v>102</v>
      </c>
      <c r="M513" s="55">
        <f t="shared" si="7"/>
        <v>1.1805555555555555E-2</v>
      </c>
    </row>
    <row r="514" spans="2:17" x14ac:dyDescent="0.25">
      <c r="B514" s="67">
        <v>45535</v>
      </c>
      <c r="C514" s="13">
        <v>846</v>
      </c>
      <c r="D514" s="15">
        <v>303</v>
      </c>
      <c r="E514" s="15" t="s">
        <v>38</v>
      </c>
      <c r="F514" s="51">
        <v>0.31527777777777777</v>
      </c>
      <c r="G514" s="51">
        <v>0.37083333333333335</v>
      </c>
      <c r="H514" s="52">
        <v>5.5555555555555552E-2</v>
      </c>
      <c r="I514" s="15">
        <v>41</v>
      </c>
      <c r="J514" s="52" t="str">
        <f>VLOOKUP(I514,'Master Codes'!B:C,2,FALSE)</f>
        <v>MX</v>
      </c>
      <c r="K514" s="13" t="s">
        <v>505</v>
      </c>
      <c r="L514" s="13" t="s">
        <v>144</v>
      </c>
      <c r="M514" s="52">
        <f t="shared" ref="M514:M577" si="8" xml:space="preserve"> H514 / COUNTIFS($B:$B, B514, $D:$D, D514)</f>
        <v>5.5555555555555552E-2</v>
      </c>
    </row>
    <row r="515" spans="2:17" x14ac:dyDescent="0.25">
      <c r="B515" s="68">
        <v>45535</v>
      </c>
      <c r="C515" s="14">
        <v>845</v>
      </c>
      <c r="D515" s="16">
        <v>367</v>
      </c>
      <c r="E515" s="16" t="s">
        <v>93</v>
      </c>
      <c r="F515" s="54">
        <v>0.31944444444444442</v>
      </c>
      <c r="G515" s="54">
        <v>0.33124999999999999</v>
      </c>
      <c r="H515" s="55">
        <v>1.1805555555555555E-2</v>
      </c>
      <c r="I515" s="16" t="s">
        <v>166</v>
      </c>
      <c r="J515" s="55" t="str">
        <f>VLOOKUP(I515,'Master Codes'!B:C,2,FALSE)</f>
        <v>STA</v>
      </c>
      <c r="K515" s="14" t="s">
        <v>506</v>
      </c>
      <c r="L515" s="14" t="s">
        <v>144</v>
      </c>
      <c r="M515" s="55">
        <f t="shared" si="8"/>
        <v>1.1805555555555555E-2</v>
      </c>
    </row>
    <row r="516" spans="2:17" x14ac:dyDescent="0.25">
      <c r="B516" s="67">
        <v>45535</v>
      </c>
      <c r="C516" s="13">
        <v>846</v>
      </c>
      <c r="D516" s="15">
        <v>605</v>
      </c>
      <c r="E516" s="15" t="s">
        <v>48</v>
      </c>
      <c r="F516" s="51">
        <v>0.59722222222222221</v>
      </c>
      <c r="G516" s="51">
        <v>0.63749999999999996</v>
      </c>
      <c r="H516" s="52">
        <v>2.9861111111111113E-2</v>
      </c>
      <c r="I516" s="15">
        <v>93</v>
      </c>
      <c r="J516" s="52" t="str">
        <f>VLOOKUP(I516,'Master Codes'!B:C,2,FALSE)</f>
        <v>LATE</v>
      </c>
      <c r="K516" s="13" t="s">
        <v>507</v>
      </c>
      <c r="L516" s="13" t="s">
        <v>144</v>
      </c>
      <c r="M516" s="52">
        <f t="shared" si="8"/>
        <v>1.4930555555555556E-2</v>
      </c>
    </row>
    <row r="517" spans="2:17" x14ac:dyDescent="0.25">
      <c r="B517" s="68">
        <v>45535</v>
      </c>
      <c r="C517" s="14">
        <v>846</v>
      </c>
      <c r="D517" s="16">
        <v>605</v>
      </c>
      <c r="E517" s="16" t="s">
        <v>48</v>
      </c>
      <c r="F517" s="54">
        <v>0.59722222222222221</v>
      </c>
      <c r="G517" s="54">
        <v>0.63749999999999996</v>
      </c>
      <c r="H517" s="55">
        <v>1.0416666666666666E-2</v>
      </c>
      <c r="I517" s="16">
        <v>68</v>
      </c>
      <c r="J517" s="55" t="str">
        <f>VLOOKUP(I517,'Master Codes'!B:C,2,FALSE)</f>
        <v>INFT</v>
      </c>
      <c r="K517" s="14" t="s">
        <v>507</v>
      </c>
      <c r="L517" s="14" t="s">
        <v>144</v>
      </c>
      <c r="M517" s="55">
        <f t="shared" si="8"/>
        <v>5.208333333333333E-3</v>
      </c>
    </row>
    <row r="518" spans="2:17" x14ac:dyDescent="0.25">
      <c r="B518" s="69">
        <v>45536</v>
      </c>
      <c r="C518" s="58">
        <v>824</v>
      </c>
      <c r="D518" s="59">
        <v>105</v>
      </c>
      <c r="E518" s="59" t="s">
        <v>69</v>
      </c>
      <c r="F518" s="60">
        <v>0.5</v>
      </c>
      <c r="G518" s="60">
        <v>0.50763888888888886</v>
      </c>
      <c r="H518" s="61">
        <v>7.6388888888888886E-3</v>
      </c>
      <c r="I518" s="59">
        <v>41</v>
      </c>
      <c r="J518" s="61" t="str">
        <f>VLOOKUP(I518,'Master Codes'!B:C,2,FALSE)</f>
        <v>MX</v>
      </c>
      <c r="K518" s="58" t="s">
        <v>508</v>
      </c>
      <c r="L518" s="58" t="s">
        <v>144</v>
      </c>
      <c r="M518" s="61">
        <f t="shared" si="8"/>
        <v>7.6388888888888886E-3</v>
      </c>
      <c r="N518" s="3"/>
      <c r="O518" s="3"/>
      <c r="P518" s="3"/>
      <c r="Q518" s="3"/>
    </row>
    <row r="519" spans="2:17" x14ac:dyDescent="0.25">
      <c r="B519" s="70">
        <v>45536</v>
      </c>
      <c r="C519" s="62">
        <v>842</v>
      </c>
      <c r="D519" s="57">
        <v>919</v>
      </c>
      <c r="E519" s="57" t="s">
        <v>203</v>
      </c>
      <c r="F519" s="63">
        <v>0.50972222222222219</v>
      </c>
      <c r="G519" s="63">
        <v>0.61041666666666672</v>
      </c>
      <c r="H519" s="64">
        <v>9.4444444444444442E-2</v>
      </c>
      <c r="I519" s="57">
        <v>64</v>
      </c>
      <c r="J519" s="64" t="str">
        <f>VLOOKUP(I519,'Master Codes'!B:C,2,FALSE)</f>
        <v>FLT</v>
      </c>
      <c r="K519" s="62" t="s">
        <v>509</v>
      </c>
      <c r="L519" s="62" t="s">
        <v>144</v>
      </c>
      <c r="M519" s="64">
        <f t="shared" si="8"/>
        <v>4.7222222222222221E-2</v>
      </c>
      <c r="N519" s="3"/>
      <c r="O519" s="3"/>
      <c r="P519" s="3"/>
      <c r="Q519" s="3"/>
    </row>
    <row r="520" spans="2:17" x14ac:dyDescent="0.25">
      <c r="B520" s="69">
        <v>45536</v>
      </c>
      <c r="C520" s="58">
        <v>842</v>
      </c>
      <c r="D520" s="59">
        <v>919</v>
      </c>
      <c r="E520" s="59" t="s">
        <v>203</v>
      </c>
      <c r="F520" s="60">
        <v>0.50972222222222219</v>
      </c>
      <c r="G520" s="60">
        <v>0.61041666666666672</v>
      </c>
      <c r="H520" s="61">
        <v>6.2500000000000003E-3</v>
      </c>
      <c r="I520" s="59">
        <v>36</v>
      </c>
      <c r="J520" s="61" t="str">
        <f>VLOOKUP(I520,'Master Codes'!B:C,2,FALSE)</f>
        <v>FUEL</v>
      </c>
      <c r="K520" s="58" t="s">
        <v>509</v>
      </c>
      <c r="L520" s="58" t="s">
        <v>144</v>
      </c>
      <c r="M520" s="61">
        <f t="shared" si="8"/>
        <v>3.1250000000000002E-3</v>
      </c>
      <c r="N520" s="3"/>
      <c r="O520" s="3"/>
      <c r="P520" s="3"/>
      <c r="Q520" s="3"/>
    </row>
    <row r="521" spans="2:17" x14ac:dyDescent="0.25">
      <c r="B521" s="70">
        <v>45536</v>
      </c>
      <c r="C521" s="62">
        <v>815</v>
      </c>
      <c r="D521" s="57">
        <v>427</v>
      </c>
      <c r="E521" s="57" t="s">
        <v>54</v>
      </c>
      <c r="F521" s="63">
        <v>0.55208333333333337</v>
      </c>
      <c r="G521" s="63">
        <v>0.55555555555555558</v>
      </c>
      <c r="H521" s="64">
        <v>3.472222222222222E-3</v>
      </c>
      <c r="I521" s="57">
        <v>37</v>
      </c>
      <c r="J521" s="64" t="str">
        <f>VLOOKUP(I521,'Master Codes'!B:C,2,FALSE)</f>
        <v>CAT</v>
      </c>
      <c r="K521" s="62" t="s">
        <v>510</v>
      </c>
      <c r="L521" s="62" t="s">
        <v>144</v>
      </c>
      <c r="M521" s="64">
        <f t="shared" si="8"/>
        <v>3.472222222222222E-3</v>
      </c>
      <c r="N521" s="3"/>
      <c r="O521" s="3"/>
      <c r="P521" s="3"/>
      <c r="Q521" s="3"/>
    </row>
    <row r="522" spans="2:17" x14ac:dyDescent="0.25">
      <c r="B522" s="69">
        <v>45536</v>
      </c>
      <c r="C522" s="58">
        <v>825</v>
      </c>
      <c r="D522" s="59">
        <v>1813</v>
      </c>
      <c r="E522" s="59" t="s">
        <v>253</v>
      </c>
      <c r="F522" s="60">
        <v>0.6069444444444444</v>
      </c>
      <c r="G522" s="60">
        <v>0.61458333333333337</v>
      </c>
      <c r="H522" s="61">
        <v>7.6388888888888886E-3</v>
      </c>
      <c r="I522" s="59">
        <v>93</v>
      </c>
      <c r="J522" s="61" t="str">
        <f>VLOOKUP(I522,'Master Codes'!B:C,2,FALSE)</f>
        <v>LATE</v>
      </c>
      <c r="K522" s="58" t="s">
        <v>511</v>
      </c>
      <c r="L522" s="58" t="s">
        <v>144</v>
      </c>
      <c r="M522" s="61">
        <f t="shared" si="8"/>
        <v>7.6388888888888886E-3</v>
      </c>
      <c r="N522" s="3"/>
      <c r="O522" s="3"/>
      <c r="P522" s="3"/>
      <c r="Q522" s="3"/>
    </row>
    <row r="523" spans="2:17" x14ac:dyDescent="0.25">
      <c r="B523" s="70">
        <v>45536</v>
      </c>
      <c r="C523" s="62">
        <v>820</v>
      </c>
      <c r="D523" s="57">
        <v>277</v>
      </c>
      <c r="E523" s="57" t="s">
        <v>251</v>
      </c>
      <c r="F523" s="63">
        <v>0.63472222222222219</v>
      </c>
      <c r="G523" s="63">
        <v>0.66319444444444442</v>
      </c>
      <c r="H523" s="64">
        <v>2.8472222222222222E-2</v>
      </c>
      <c r="I523" s="57">
        <v>93</v>
      </c>
      <c r="J523" s="64" t="str">
        <f>VLOOKUP(I523,'Master Codes'!B:C,2,FALSE)</f>
        <v>LATE</v>
      </c>
      <c r="K523" s="62" t="s">
        <v>202</v>
      </c>
      <c r="L523" s="62" t="s">
        <v>144</v>
      </c>
      <c r="M523" s="64">
        <f t="shared" si="8"/>
        <v>2.8472222222222222E-2</v>
      </c>
      <c r="N523" s="3"/>
      <c r="O523" s="3"/>
      <c r="P523" s="3"/>
      <c r="Q523" s="3"/>
    </row>
    <row r="524" spans="2:17" x14ac:dyDescent="0.25">
      <c r="B524" s="69">
        <v>45536</v>
      </c>
      <c r="C524" s="58">
        <v>843</v>
      </c>
      <c r="D524" s="59">
        <v>503</v>
      </c>
      <c r="E524" s="59" t="s">
        <v>33</v>
      </c>
      <c r="F524" s="60">
        <v>0.64861111111111114</v>
      </c>
      <c r="G524" s="60">
        <v>0.65972222222222221</v>
      </c>
      <c r="H524" s="61">
        <v>1.1111111111111112E-2</v>
      </c>
      <c r="I524" s="59" t="s">
        <v>103</v>
      </c>
      <c r="J524" s="61" t="str">
        <f>VLOOKUP(I524,'Master Codes'!B:C,2,FALSE)</f>
        <v>GRD</v>
      </c>
      <c r="K524" s="58" t="s">
        <v>512</v>
      </c>
      <c r="L524" s="58" t="s">
        <v>144</v>
      </c>
      <c r="M524" s="61">
        <f t="shared" si="8"/>
        <v>1.1111111111111112E-2</v>
      </c>
      <c r="N524" s="3"/>
      <c r="O524" s="3"/>
      <c r="P524" s="3"/>
      <c r="Q524" s="3"/>
    </row>
    <row r="525" spans="2:17" x14ac:dyDescent="0.25">
      <c r="B525" s="70">
        <v>45536</v>
      </c>
      <c r="C525" s="62">
        <v>821</v>
      </c>
      <c r="D525" s="57">
        <v>261</v>
      </c>
      <c r="E525" s="57" t="s">
        <v>120</v>
      </c>
      <c r="F525" s="63">
        <v>0.66666666666666663</v>
      </c>
      <c r="G525" s="63">
        <v>0.68194444444444446</v>
      </c>
      <c r="H525" s="64">
        <v>1.4583333333333334E-2</v>
      </c>
      <c r="I525" s="57">
        <v>93</v>
      </c>
      <c r="J525" s="64" t="str">
        <f>VLOOKUP(I525,'Master Codes'!B:C,2,FALSE)</f>
        <v>LATE</v>
      </c>
      <c r="K525" s="62" t="s">
        <v>513</v>
      </c>
      <c r="L525" s="62" t="s">
        <v>144</v>
      </c>
      <c r="M525" s="64">
        <f t="shared" si="8"/>
        <v>7.2916666666666668E-3</v>
      </c>
      <c r="N525" s="3"/>
      <c r="O525" s="3"/>
      <c r="P525" s="3"/>
      <c r="Q525" s="3"/>
    </row>
    <row r="526" spans="2:17" x14ac:dyDescent="0.25">
      <c r="B526" s="69">
        <v>45536</v>
      </c>
      <c r="C526" s="58">
        <v>821</v>
      </c>
      <c r="D526" s="59">
        <v>261</v>
      </c>
      <c r="E526" s="59" t="s">
        <v>120</v>
      </c>
      <c r="F526" s="60">
        <v>0.66666666666666663</v>
      </c>
      <c r="G526" s="60">
        <v>0.68194444444444446</v>
      </c>
      <c r="H526" s="61">
        <v>6.9444444444444447E-4</v>
      </c>
      <c r="I526" s="59" t="s">
        <v>56</v>
      </c>
      <c r="J526" s="61" t="str">
        <f>VLOOKUP(I526,'Master Codes'!B:C,2,FALSE)</f>
        <v>STA</v>
      </c>
      <c r="K526" s="58" t="s">
        <v>513</v>
      </c>
      <c r="L526" s="58" t="s">
        <v>144</v>
      </c>
      <c r="M526" s="61">
        <f t="shared" si="8"/>
        <v>3.4722222222222224E-4</v>
      </c>
      <c r="N526" s="3"/>
      <c r="O526" s="3"/>
      <c r="P526" s="3"/>
      <c r="Q526" s="3"/>
    </row>
    <row r="527" spans="2:17" x14ac:dyDescent="0.25">
      <c r="B527" s="70">
        <v>45536</v>
      </c>
      <c r="C527" s="62">
        <v>809</v>
      </c>
      <c r="D527" s="57">
        <v>607</v>
      </c>
      <c r="E527" s="57" t="s">
        <v>48</v>
      </c>
      <c r="F527" s="63">
        <v>0.67152777777777772</v>
      </c>
      <c r="G527" s="63">
        <v>0.67500000000000004</v>
      </c>
      <c r="H527" s="64">
        <v>3.472222222222222E-3</v>
      </c>
      <c r="I527" s="57" t="s">
        <v>125</v>
      </c>
      <c r="J527" s="64" t="str">
        <f>VLOOKUP(I527,'Master Codes'!B:C,2,FALSE)</f>
        <v>GRD</v>
      </c>
      <c r="K527" s="62" t="s">
        <v>514</v>
      </c>
      <c r="L527" s="62" t="s">
        <v>144</v>
      </c>
      <c r="M527" s="64">
        <f t="shared" si="8"/>
        <v>3.472222222222222E-3</v>
      </c>
      <c r="N527" s="3"/>
      <c r="O527" s="3"/>
      <c r="P527" s="3"/>
      <c r="Q527" s="3"/>
    </row>
    <row r="528" spans="2:17" x14ac:dyDescent="0.25">
      <c r="B528" s="69">
        <v>45536</v>
      </c>
      <c r="C528" s="58">
        <v>834</v>
      </c>
      <c r="D528" s="59">
        <v>107</v>
      </c>
      <c r="E528" s="59" t="s">
        <v>69</v>
      </c>
      <c r="F528" s="60">
        <v>0.68055555555555558</v>
      </c>
      <c r="G528" s="60">
        <v>0.68680555555555556</v>
      </c>
      <c r="H528" s="61">
        <v>2.7777777777777779E-3</v>
      </c>
      <c r="I528" s="59">
        <v>93</v>
      </c>
      <c r="J528" s="61" t="str">
        <f>VLOOKUP(I528,'Master Codes'!B:C,2,FALSE)</f>
        <v>LATE</v>
      </c>
      <c r="K528" s="58" t="s">
        <v>515</v>
      </c>
      <c r="L528" s="58" t="s">
        <v>144</v>
      </c>
      <c r="M528" s="61">
        <f t="shared" si="8"/>
        <v>1.3888888888888889E-3</v>
      </c>
      <c r="N528" s="3"/>
      <c r="O528" s="3"/>
      <c r="P528" s="3"/>
      <c r="Q528" s="3"/>
    </row>
    <row r="529" spans="2:17" x14ac:dyDescent="0.25">
      <c r="B529" s="70">
        <v>45536</v>
      </c>
      <c r="C529" s="62">
        <v>834</v>
      </c>
      <c r="D529" s="57">
        <v>107</v>
      </c>
      <c r="E529" s="57" t="s">
        <v>69</v>
      </c>
      <c r="F529" s="63">
        <v>0.68055555555555558</v>
      </c>
      <c r="G529" s="63">
        <v>0.68680555555555556</v>
      </c>
      <c r="H529" s="64">
        <v>3.472222222222222E-3</v>
      </c>
      <c r="I529" s="57" t="s">
        <v>56</v>
      </c>
      <c r="J529" s="64" t="str">
        <f>VLOOKUP(I529,'Master Codes'!B:C,2,FALSE)</f>
        <v>STA</v>
      </c>
      <c r="K529" s="62" t="s">
        <v>515</v>
      </c>
      <c r="L529" s="62" t="s">
        <v>144</v>
      </c>
      <c r="M529" s="64">
        <f t="shared" si="8"/>
        <v>1.736111111111111E-3</v>
      </c>
      <c r="N529" s="3"/>
      <c r="O529" s="3"/>
      <c r="P529" s="3"/>
      <c r="Q529" s="3"/>
    </row>
    <row r="530" spans="2:17" x14ac:dyDescent="0.25">
      <c r="B530" s="69">
        <v>45536</v>
      </c>
      <c r="C530" s="58">
        <v>804</v>
      </c>
      <c r="D530" s="59">
        <v>1701</v>
      </c>
      <c r="E530" s="59" t="s">
        <v>59</v>
      </c>
      <c r="F530" s="60">
        <v>0.67638888888888893</v>
      </c>
      <c r="G530" s="60">
        <v>0.7006944444444444</v>
      </c>
      <c r="H530" s="61">
        <v>2.4305555555555556E-2</v>
      </c>
      <c r="I530" s="59">
        <v>64</v>
      </c>
      <c r="J530" s="61" t="str">
        <f>VLOOKUP(I530,'Master Codes'!B:C,2,FALSE)</f>
        <v>FLT</v>
      </c>
      <c r="K530" s="58" t="s">
        <v>516</v>
      </c>
      <c r="L530" s="58" t="s">
        <v>144</v>
      </c>
      <c r="M530" s="61">
        <f t="shared" si="8"/>
        <v>2.4305555555555556E-2</v>
      </c>
      <c r="N530" s="3"/>
      <c r="O530" s="3"/>
      <c r="P530" s="3"/>
      <c r="Q530" s="3"/>
    </row>
    <row r="531" spans="2:17" x14ac:dyDescent="0.25">
      <c r="B531" s="70">
        <v>45536</v>
      </c>
      <c r="C531" s="62">
        <v>845</v>
      </c>
      <c r="D531" s="57">
        <v>429</v>
      </c>
      <c r="E531" s="57" t="s">
        <v>54</v>
      </c>
      <c r="F531" s="63">
        <v>0.87430555555555556</v>
      </c>
      <c r="G531" s="63">
        <v>0.88611111111111107</v>
      </c>
      <c r="H531" s="64">
        <v>1.1805555555555555E-2</v>
      </c>
      <c r="I531" s="57">
        <v>91</v>
      </c>
      <c r="J531" s="64" t="str">
        <f>VLOOKUP(I531,'Master Codes'!B:C,2,FALSE)</f>
        <v>SOC</v>
      </c>
      <c r="K531" s="62" t="s">
        <v>517</v>
      </c>
      <c r="L531" s="62" t="s">
        <v>144</v>
      </c>
      <c r="M531" s="64">
        <f t="shared" si="8"/>
        <v>1.1805555555555555E-2</v>
      </c>
      <c r="N531" s="3"/>
      <c r="O531" s="3"/>
      <c r="P531" s="3"/>
      <c r="Q531" s="3"/>
    </row>
    <row r="532" spans="2:17" x14ac:dyDescent="0.25">
      <c r="B532" s="69">
        <v>45536</v>
      </c>
      <c r="C532" s="58">
        <v>830</v>
      </c>
      <c r="D532" s="59">
        <v>397</v>
      </c>
      <c r="E532" s="59" t="s">
        <v>52</v>
      </c>
      <c r="F532" s="60">
        <v>0.86805555555555558</v>
      </c>
      <c r="G532" s="60">
        <v>0.88749999999999996</v>
      </c>
      <c r="H532" s="61">
        <v>1.9444444444444445E-2</v>
      </c>
      <c r="I532" s="59">
        <v>91</v>
      </c>
      <c r="J532" s="61" t="str">
        <f>VLOOKUP(I532,'Master Codes'!B:C,2,FALSE)</f>
        <v>SOC</v>
      </c>
      <c r="K532" s="58" t="s">
        <v>518</v>
      </c>
      <c r="L532" s="58" t="s">
        <v>144</v>
      </c>
      <c r="M532" s="61">
        <f t="shared" si="8"/>
        <v>1.9444444444444445E-2</v>
      </c>
      <c r="N532" s="3"/>
      <c r="O532" s="3"/>
      <c r="P532" s="3"/>
      <c r="Q532" s="3"/>
    </row>
    <row r="533" spans="2:17" x14ac:dyDescent="0.25">
      <c r="B533" s="70">
        <v>45537</v>
      </c>
      <c r="C533" s="62">
        <v>852</v>
      </c>
      <c r="D533" s="57">
        <v>193</v>
      </c>
      <c r="E533" s="57" t="s">
        <v>21</v>
      </c>
      <c r="F533" s="63">
        <v>0.31527777777777777</v>
      </c>
      <c r="G533" s="63">
        <v>0.32222222222222224</v>
      </c>
      <c r="H533" s="64">
        <v>6.9444444444444441E-3</v>
      </c>
      <c r="I533" s="57" t="s">
        <v>166</v>
      </c>
      <c r="J533" s="64" t="str">
        <f>VLOOKUP(I533,'Master Codes'!B:C,2,FALSE)</f>
        <v>STA</v>
      </c>
      <c r="K533" s="62" t="s">
        <v>519</v>
      </c>
      <c r="L533" s="62" t="s">
        <v>47</v>
      </c>
      <c r="M533" s="64">
        <f t="shared" si="8"/>
        <v>6.9444444444444441E-3</v>
      </c>
      <c r="N533" s="3"/>
      <c r="O533" s="3"/>
      <c r="P533" s="3"/>
      <c r="Q533" s="3"/>
    </row>
    <row r="534" spans="2:17" x14ac:dyDescent="0.25">
      <c r="B534" s="69">
        <v>45537</v>
      </c>
      <c r="C534" s="58">
        <v>841</v>
      </c>
      <c r="D534" s="59">
        <v>1053</v>
      </c>
      <c r="E534" s="59" t="s">
        <v>41</v>
      </c>
      <c r="F534" s="60">
        <v>0.34305555555555556</v>
      </c>
      <c r="G534" s="60">
        <v>0.34513888888888888</v>
      </c>
      <c r="H534" s="61">
        <v>2.0833333333333333E-3</v>
      </c>
      <c r="I534" s="59">
        <v>65</v>
      </c>
      <c r="J534" s="61" t="str">
        <f>VLOOKUP(I534,'Master Codes'!B:C,2,FALSE)</f>
        <v>FLT</v>
      </c>
      <c r="K534" s="58" t="s">
        <v>520</v>
      </c>
      <c r="L534" s="58" t="s">
        <v>47</v>
      </c>
      <c r="M534" s="61">
        <f t="shared" si="8"/>
        <v>2.0833333333333333E-3</v>
      </c>
      <c r="N534" s="3"/>
      <c r="O534" s="3"/>
      <c r="P534" s="3"/>
      <c r="Q534" s="3"/>
    </row>
    <row r="535" spans="2:17" x14ac:dyDescent="0.25">
      <c r="B535" s="70">
        <v>45537</v>
      </c>
      <c r="C535" s="62">
        <v>828</v>
      </c>
      <c r="D535" s="57">
        <v>909</v>
      </c>
      <c r="E535" s="57" t="s">
        <v>31</v>
      </c>
      <c r="F535" s="63">
        <v>0.375</v>
      </c>
      <c r="G535" s="63">
        <v>0.37708333333333333</v>
      </c>
      <c r="H535" s="64">
        <v>2.0833333333333333E-3</v>
      </c>
      <c r="I535" s="57" t="s">
        <v>103</v>
      </c>
      <c r="J535" s="64" t="str">
        <f>VLOOKUP(I535,'Master Codes'!B:C,2,FALSE)</f>
        <v>GRD</v>
      </c>
      <c r="K535" s="62" t="s">
        <v>521</v>
      </c>
      <c r="L535" s="62" t="s">
        <v>47</v>
      </c>
      <c r="M535" s="64">
        <f t="shared" si="8"/>
        <v>2.0833333333333333E-3</v>
      </c>
      <c r="N535" s="3"/>
      <c r="O535" s="11"/>
      <c r="P535" s="3"/>
      <c r="Q535" s="3"/>
    </row>
    <row r="536" spans="2:17" x14ac:dyDescent="0.25">
      <c r="B536" s="69">
        <v>45537</v>
      </c>
      <c r="C536" s="58">
        <v>847</v>
      </c>
      <c r="D536" s="59">
        <v>1057</v>
      </c>
      <c r="E536" s="59" t="s">
        <v>99</v>
      </c>
      <c r="F536" s="60">
        <v>0.40763888888888888</v>
      </c>
      <c r="G536" s="60">
        <v>0.46041666666666664</v>
      </c>
      <c r="H536" s="61">
        <v>5.2777777777777778E-2</v>
      </c>
      <c r="I536" s="59">
        <v>46</v>
      </c>
      <c r="J536" s="61" t="str">
        <f>VLOOKUP(I536,'Master Codes'!B:C,2,FALSE)</f>
        <v>MX</v>
      </c>
      <c r="K536" s="58" t="s">
        <v>522</v>
      </c>
      <c r="L536" s="58" t="s">
        <v>47</v>
      </c>
      <c r="M536" s="61">
        <f t="shared" si="8"/>
        <v>5.2777777777777778E-2</v>
      </c>
      <c r="N536" s="3"/>
      <c r="O536" s="3"/>
      <c r="P536" s="3"/>
      <c r="Q536" s="3" t="s">
        <v>7</v>
      </c>
    </row>
    <row r="537" spans="2:17" x14ac:dyDescent="0.25">
      <c r="B537" s="70">
        <v>45537</v>
      </c>
      <c r="C537" s="62">
        <v>841</v>
      </c>
      <c r="D537" s="57">
        <v>345</v>
      </c>
      <c r="E537" s="57" t="s">
        <v>24</v>
      </c>
      <c r="F537" s="63">
        <v>0.54166666666666663</v>
      </c>
      <c r="G537" s="63">
        <v>0.58125000000000004</v>
      </c>
      <c r="H537" s="64">
        <v>3.9583333333333331E-2</v>
      </c>
      <c r="I537" s="57">
        <v>41</v>
      </c>
      <c r="J537" s="64" t="str">
        <f>VLOOKUP(I537,'Master Codes'!B:C,2,FALSE)</f>
        <v>MX</v>
      </c>
      <c r="K537" s="62" t="s">
        <v>523</v>
      </c>
      <c r="L537" s="62" t="s">
        <v>144</v>
      </c>
      <c r="M537" s="64">
        <f t="shared" si="8"/>
        <v>3.9583333333333331E-2</v>
      </c>
      <c r="N537" s="3"/>
      <c r="O537" s="3"/>
      <c r="P537" s="3"/>
      <c r="Q537" s="3"/>
    </row>
    <row r="538" spans="2:17" x14ac:dyDescent="0.25">
      <c r="B538" s="69">
        <v>45537</v>
      </c>
      <c r="C538" s="58">
        <v>831</v>
      </c>
      <c r="D538" s="59">
        <v>387</v>
      </c>
      <c r="E538" s="59" t="s">
        <v>81</v>
      </c>
      <c r="F538" s="60">
        <v>0.6069444444444444</v>
      </c>
      <c r="G538" s="60">
        <v>0.60902777777777772</v>
      </c>
      <c r="H538" s="61">
        <v>2.0833333333333333E-3</v>
      </c>
      <c r="I538" s="59" t="s">
        <v>125</v>
      </c>
      <c r="J538" s="61" t="str">
        <f>VLOOKUP(I538,'Master Codes'!B:C,2,FALSE)</f>
        <v>GRD</v>
      </c>
      <c r="K538" s="58" t="s">
        <v>524</v>
      </c>
      <c r="L538" s="58" t="s">
        <v>144</v>
      </c>
      <c r="M538" s="61">
        <f t="shared" si="8"/>
        <v>2.0833333333333333E-3</v>
      </c>
      <c r="N538" s="3"/>
      <c r="O538" s="3"/>
      <c r="P538" s="3"/>
      <c r="Q538" s="3"/>
    </row>
    <row r="539" spans="2:17" x14ac:dyDescent="0.25">
      <c r="B539" s="70">
        <v>45537</v>
      </c>
      <c r="C539" s="62">
        <v>834</v>
      </c>
      <c r="D539" s="57">
        <v>285</v>
      </c>
      <c r="E539" s="57" t="s">
        <v>50</v>
      </c>
      <c r="F539" s="63">
        <v>0.63888888888888884</v>
      </c>
      <c r="G539" s="63">
        <v>0.64166666666666672</v>
      </c>
      <c r="H539" s="64">
        <v>2.7777777777777779E-3</v>
      </c>
      <c r="I539" s="57">
        <v>68</v>
      </c>
      <c r="J539" s="64" t="str">
        <f>VLOOKUP(I539,'Master Codes'!B:C,2,FALSE)</f>
        <v>INFT</v>
      </c>
      <c r="K539" s="62" t="s">
        <v>525</v>
      </c>
      <c r="L539" s="62" t="s">
        <v>144</v>
      </c>
      <c r="M539" s="64">
        <f t="shared" si="8"/>
        <v>2.7777777777777779E-3</v>
      </c>
      <c r="N539" s="3"/>
      <c r="O539" s="3"/>
      <c r="P539" s="3"/>
      <c r="Q539" s="3"/>
    </row>
    <row r="540" spans="2:17" x14ac:dyDescent="0.25">
      <c r="B540" s="69">
        <v>45537</v>
      </c>
      <c r="C540" s="58">
        <v>840</v>
      </c>
      <c r="D540" s="59">
        <v>499</v>
      </c>
      <c r="E540" s="59" t="s">
        <v>57</v>
      </c>
      <c r="F540" s="60">
        <v>0.64375000000000004</v>
      </c>
      <c r="G540" s="60">
        <v>0.67152777777777772</v>
      </c>
      <c r="H540" s="61">
        <v>2.7777777777777776E-2</v>
      </c>
      <c r="I540" s="59">
        <v>68</v>
      </c>
      <c r="J540" s="61" t="str">
        <f>VLOOKUP(I540,'Master Codes'!B:C,2,FALSE)</f>
        <v>INFT</v>
      </c>
      <c r="K540" s="58" t="s">
        <v>526</v>
      </c>
      <c r="L540" s="58" t="s">
        <v>144</v>
      </c>
      <c r="M540" s="61">
        <f t="shared" si="8"/>
        <v>2.7777777777777776E-2</v>
      </c>
      <c r="N540" s="3"/>
      <c r="O540" s="3"/>
      <c r="P540" s="3"/>
      <c r="Q540" s="3"/>
    </row>
    <row r="541" spans="2:17" x14ac:dyDescent="0.25">
      <c r="B541" s="70">
        <v>45537</v>
      </c>
      <c r="C541" s="62">
        <v>816</v>
      </c>
      <c r="D541" s="57">
        <v>1879</v>
      </c>
      <c r="E541" s="57" t="s">
        <v>218</v>
      </c>
      <c r="F541" s="63">
        <v>0.65763888888888888</v>
      </c>
      <c r="G541" s="63">
        <v>0.68194444444444446</v>
      </c>
      <c r="H541" s="64">
        <v>2.013888888888889E-2</v>
      </c>
      <c r="I541" s="57">
        <v>93</v>
      </c>
      <c r="J541" s="64" t="str">
        <f>VLOOKUP(I541,'Master Codes'!B:C,2,FALSE)</f>
        <v>LATE</v>
      </c>
      <c r="K541" s="62" t="s">
        <v>527</v>
      </c>
      <c r="L541" s="62" t="s">
        <v>144</v>
      </c>
      <c r="M541" s="64">
        <f t="shared" si="8"/>
        <v>1.0069444444444445E-2</v>
      </c>
      <c r="N541" s="3"/>
      <c r="O541" s="3"/>
      <c r="P541" s="3"/>
      <c r="Q541" s="3"/>
    </row>
    <row r="542" spans="2:17" x14ac:dyDescent="0.25">
      <c r="B542" s="69">
        <v>45537</v>
      </c>
      <c r="C542" s="58">
        <v>816</v>
      </c>
      <c r="D542" s="59">
        <v>1879</v>
      </c>
      <c r="E542" s="59" t="s">
        <v>218</v>
      </c>
      <c r="F542" s="60">
        <v>0.65763888888888888</v>
      </c>
      <c r="G542" s="60">
        <v>0.68194444444444446</v>
      </c>
      <c r="H542" s="61">
        <v>4.1666666666666666E-3</v>
      </c>
      <c r="I542" s="59" t="s">
        <v>71</v>
      </c>
      <c r="J542" s="61" t="str">
        <f>VLOOKUP(I542,'Master Codes'!B:C,2,FALSE)</f>
        <v>SY</v>
      </c>
      <c r="K542" s="58" t="s">
        <v>527</v>
      </c>
      <c r="L542" s="58" t="s">
        <v>144</v>
      </c>
      <c r="M542" s="61">
        <f t="shared" si="8"/>
        <v>2.0833333333333333E-3</v>
      </c>
      <c r="N542" s="3"/>
      <c r="O542" s="3"/>
      <c r="P542" s="3"/>
      <c r="Q542" s="3"/>
    </row>
    <row r="543" spans="2:17" x14ac:dyDescent="0.25">
      <c r="B543" s="70">
        <v>45537</v>
      </c>
      <c r="C543" s="62">
        <v>847</v>
      </c>
      <c r="D543" s="57">
        <v>1491</v>
      </c>
      <c r="E543" s="57" t="s">
        <v>205</v>
      </c>
      <c r="F543" s="63">
        <v>0.66666666666666663</v>
      </c>
      <c r="G543" s="63">
        <v>0.68888888888888888</v>
      </c>
      <c r="H543" s="64">
        <v>1.8749999999999999E-2</v>
      </c>
      <c r="I543" s="57">
        <v>93</v>
      </c>
      <c r="J543" s="64" t="str">
        <f>VLOOKUP(I543,'Master Codes'!B:C,2,FALSE)</f>
        <v>LATE</v>
      </c>
      <c r="K543" s="62" t="s">
        <v>528</v>
      </c>
      <c r="L543" s="62" t="s">
        <v>144</v>
      </c>
      <c r="M543" s="64">
        <f t="shared" si="8"/>
        <v>9.3749999999999997E-3</v>
      </c>
      <c r="N543" s="3"/>
      <c r="O543" s="3"/>
      <c r="P543" s="3"/>
      <c r="Q543" s="3"/>
    </row>
    <row r="544" spans="2:17" x14ac:dyDescent="0.25">
      <c r="B544" s="69">
        <v>45537</v>
      </c>
      <c r="C544" s="58">
        <v>847</v>
      </c>
      <c r="D544" s="59">
        <v>1491</v>
      </c>
      <c r="E544" s="59" t="s">
        <v>205</v>
      </c>
      <c r="F544" s="60">
        <v>0.66666666666666663</v>
      </c>
      <c r="G544" s="60">
        <v>0.68888888888888888</v>
      </c>
      <c r="H544" s="61">
        <v>3.472222222222222E-3</v>
      </c>
      <c r="I544" s="59" t="s">
        <v>529</v>
      </c>
      <c r="J544" s="61" t="str">
        <f>VLOOKUP(I544,'Master Codes'!B:C,2,FALSE)</f>
        <v>STA</v>
      </c>
      <c r="K544" s="58" t="s">
        <v>528</v>
      </c>
      <c r="L544" s="58" t="s">
        <v>144</v>
      </c>
      <c r="M544" s="61">
        <f t="shared" si="8"/>
        <v>1.736111111111111E-3</v>
      </c>
      <c r="N544" s="3"/>
      <c r="O544" s="3"/>
      <c r="P544" s="3"/>
      <c r="Q544" s="3"/>
    </row>
    <row r="545" spans="2:17" x14ac:dyDescent="0.25">
      <c r="B545" s="70">
        <v>45537</v>
      </c>
      <c r="C545" s="62">
        <v>827</v>
      </c>
      <c r="D545" s="57">
        <v>1815</v>
      </c>
      <c r="E545" s="57" t="s">
        <v>63</v>
      </c>
      <c r="F545" s="63">
        <v>0.69027777777777777</v>
      </c>
      <c r="G545" s="63">
        <v>0.69791666666666663</v>
      </c>
      <c r="H545" s="64">
        <v>7.6388888888888886E-3</v>
      </c>
      <c r="I545" s="57">
        <v>93</v>
      </c>
      <c r="J545" s="64" t="str">
        <f>VLOOKUP(I545,'Master Codes'!B:C,2,FALSE)</f>
        <v>LATE</v>
      </c>
      <c r="K545" s="62" t="s">
        <v>202</v>
      </c>
      <c r="L545" s="62" t="s">
        <v>144</v>
      </c>
      <c r="M545" s="64">
        <f t="shared" si="8"/>
        <v>7.6388888888888886E-3</v>
      </c>
      <c r="N545" s="3"/>
      <c r="O545" s="3"/>
      <c r="P545" s="3"/>
      <c r="Q545" s="3"/>
    </row>
    <row r="546" spans="2:17" x14ac:dyDescent="0.25">
      <c r="B546" s="69">
        <v>45537</v>
      </c>
      <c r="C546" s="58">
        <v>828</v>
      </c>
      <c r="D546" s="59">
        <v>389</v>
      </c>
      <c r="E546" s="59" t="s">
        <v>81</v>
      </c>
      <c r="F546" s="60">
        <v>0.69791666666666663</v>
      </c>
      <c r="G546" s="60">
        <v>0.70902777777777781</v>
      </c>
      <c r="H546" s="61">
        <v>5.5555555555555558E-3</v>
      </c>
      <c r="I546" s="59">
        <v>93</v>
      </c>
      <c r="J546" s="61" t="str">
        <f>VLOOKUP(I546,'Master Codes'!B:C,2,FALSE)</f>
        <v>LATE</v>
      </c>
      <c r="K546" s="58" t="s">
        <v>530</v>
      </c>
      <c r="L546" s="58" t="s">
        <v>144</v>
      </c>
      <c r="M546" s="61">
        <f t="shared" si="8"/>
        <v>1.3888888888888889E-3</v>
      </c>
      <c r="N546" s="3"/>
      <c r="O546" s="3"/>
      <c r="P546" s="3"/>
      <c r="Q546" s="3"/>
    </row>
    <row r="547" spans="2:17" x14ac:dyDescent="0.25">
      <c r="B547" s="70">
        <v>45537</v>
      </c>
      <c r="C547" s="62">
        <v>828</v>
      </c>
      <c r="D547" s="57">
        <v>389</v>
      </c>
      <c r="E547" s="57" t="s">
        <v>81</v>
      </c>
      <c r="F547" s="63">
        <v>0.69791666666666663</v>
      </c>
      <c r="G547" s="63">
        <v>0.70902777777777781</v>
      </c>
      <c r="H547" s="64">
        <v>3.472222222222222E-3</v>
      </c>
      <c r="I547" s="57" t="s">
        <v>298</v>
      </c>
      <c r="J547" s="64" t="str">
        <f>VLOOKUP(I547,'Master Codes'!B:C,2,FALSE)</f>
        <v>STA</v>
      </c>
      <c r="K547" s="62" t="s">
        <v>530</v>
      </c>
      <c r="L547" s="62" t="s">
        <v>144</v>
      </c>
      <c r="M547" s="64">
        <f t="shared" si="8"/>
        <v>8.6805555555555551E-4</v>
      </c>
      <c r="N547" s="3"/>
      <c r="O547" s="3"/>
      <c r="P547" s="3"/>
      <c r="Q547" s="3"/>
    </row>
    <row r="548" spans="2:17" x14ac:dyDescent="0.25">
      <c r="B548" s="69">
        <v>45537</v>
      </c>
      <c r="C548" s="58">
        <v>828</v>
      </c>
      <c r="D548" s="59">
        <v>389</v>
      </c>
      <c r="E548" s="59" t="s">
        <v>81</v>
      </c>
      <c r="F548" s="60">
        <v>0.69791666666666663</v>
      </c>
      <c r="G548" s="60">
        <v>0.70902777777777781</v>
      </c>
      <c r="H548" s="61">
        <v>1.3888888888888889E-3</v>
      </c>
      <c r="I548" s="59" t="s">
        <v>87</v>
      </c>
      <c r="J548" s="61" t="str">
        <f>VLOOKUP(I548,'Master Codes'!B:C,2,FALSE)</f>
        <v>GRD</v>
      </c>
      <c r="K548" s="58" t="s">
        <v>530</v>
      </c>
      <c r="L548" s="58" t="s">
        <v>144</v>
      </c>
      <c r="M548" s="61">
        <f t="shared" si="8"/>
        <v>3.4722222222222224E-4</v>
      </c>
      <c r="N548" s="3"/>
      <c r="O548" s="3"/>
      <c r="P548" s="3"/>
      <c r="Q548" s="3"/>
    </row>
    <row r="549" spans="2:17" x14ac:dyDescent="0.25">
      <c r="B549" s="70">
        <v>45537</v>
      </c>
      <c r="C549" s="62">
        <v>828</v>
      </c>
      <c r="D549" s="57">
        <v>389</v>
      </c>
      <c r="E549" s="57" t="s">
        <v>81</v>
      </c>
      <c r="F549" s="63">
        <v>0.69791666666666663</v>
      </c>
      <c r="G549" s="63">
        <v>0.70902777777777781</v>
      </c>
      <c r="H549" s="64">
        <v>6.9444444444444447E-4</v>
      </c>
      <c r="I549" s="57">
        <v>65</v>
      </c>
      <c r="J549" s="64" t="str">
        <f>VLOOKUP(I549,'Master Codes'!B:C,2,FALSE)</f>
        <v>FLT</v>
      </c>
      <c r="K549" s="62" t="s">
        <v>530</v>
      </c>
      <c r="L549" s="62" t="s">
        <v>144</v>
      </c>
      <c r="M549" s="64">
        <f t="shared" si="8"/>
        <v>1.7361111111111112E-4</v>
      </c>
      <c r="N549" s="3"/>
      <c r="O549" s="3"/>
      <c r="P549" s="3"/>
      <c r="Q549" s="3"/>
    </row>
    <row r="550" spans="2:17" x14ac:dyDescent="0.25">
      <c r="B550" s="69">
        <v>45537</v>
      </c>
      <c r="C550" s="58">
        <v>837</v>
      </c>
      <c r="D550" s="59">
        <v>558</v>
      </c>
      <c r="E550" s="59" t="s">
        <v>92</v>
      </c>
      <c r="F550" s="60">
        <v>0.70486111111111116</v>
      </c>
      <c r="G550" s="60">
        <v>0.72638888888888886</v>
      </c>
      <c r="H550" s="61">
        <v>2.1527777777777778E-2</v>
      </c>
      <c r="I550" s="59">
        <v>41</v>
      </c>
      <c r="J550" s="61" t="str">
        <f>VLOOKUP(I550,'Master Codes'!B:C,2,FALSE)</f>
        <v>MX</v>
      </c>
      <c r="K550" s="58" t="s">
        <v>531</v>
      </c>
      <c r="L550" s="58" t="s">
        <v>144</v>
      </c>
      <c r="M550" s="61">
        <f t="shared" si="8"/>
        <v>2.1527777777777778E-2</v>
      </c>
      <c r="N550" s="3"/>
      <c r="O550" s="3"/>
      <c r="P550" s="3"/>
      <c r="Q550" s="3"/>
    </row>
    <row r="551" spans="2:17" x14ac:dyDescent="0.25">
      <c r="B551" s="70">
        <v>45537</v>
      </c>
      <c r="C551" s="62">
        <v>830</v>
      </c>
      <c r="D551" s="57">
        <v>659</v>
      </c>
      <c r="E551" s="57" t="s">
        <v>65</v>
      </c>
      <c r="F551" s="63">
        <v>0.72222222222222221</v>
      </c>
      <c r="G551" s="63">
        <v>0.72916666666666663</v>
      </c>
      <c r="H551" s="64">
        <v>6.9444444444444441E-3</v>
      </c>
      <c r="I551" s="57">
        <v>34</v>
      </c>
      <c r="J551" s="64" t="str">
        <f>VLOOKUP(I551,'Master Codes'!B:C,2,FALSE)</f>
        <v>GRD</v>
      </c>
      <c r="K551" s="62" t="s">
        <v>532</v>
      </c>
      <c r="L551" s="62" t="s">
        <v>144</v>
      </c>
      <c r="M551" s="64">
        <f t="shared" si="8"/>
        <v>6.9444444444444441E-3</v>
      </c>
      <c r="N551" s="3"/>
      <c r="O551" s="3"/>
      <c r="P551" s="3"/>
      <c r="Q551" s="3"/>
    </row>
    <row r="552" spans="2:17" x14ac:dyDescent="0.25">
      <c r="B552" s="69">
        <v>45538</v>
      </c>
      <c r="C552" s="58">
        <v>837</v>
      </c>
      <c r="D552" s="59">
        <v>251</v>
      </c>
      <c r="E552" s="59" t="s">
        <v>129</v>
      </c>
      <c r="F552" s="60">
        <v>0.27777777777777779</v>
      </c>
      <c r="G552" s="60">
        <v>0.27986111111111112</v>
      </c>
      <c r="H552" s="61">
        <v>2.0833333333333333E-3</v>
      </c>
      <c r="I552" s="59">
        <v>65</v>
      </c>
      <c r="J552" s="61" t="str">
        <f>VLOOKUP(I552,'Master Codes'!B:C,2,FALSE)</f>
        <v>FLT</v>
      </c>
      <c r="K552" s="58" t="s">
        <v>533</v>
      </c>
      <c r="L552" s="58" t="s">
        <v>102</v>
      </c>
      <c r="M552" s="61">
        <f t="shared" si="8"/>
        <v>2.0833333333333333E-3</v>
      </c>
      <c r="N552" s="3"/>
      <c r="O552" s="3"/>
      <c r="P552" s="3"/>
      <c r="Q552" s="3"/>
    </row>
    <row r="553" spans="2:17" x14ac:dyDescent="0.25">
      <c r="B553" s="70">
        <v>45539</v>
      </c>
      <c r="C553" s="62">
        <v>846</v>
      </c>
      <c r="D553" s="57">
        <v>343</v>
      </c>
      <c r="E553" s="57" t="s">
        <v>24</v>
      </c>
      <c r="F553" s="63">
        <v>0.31041666666666667</v>
      </c>
      <c r="G553" s="63">
        <v>0.31180555555555556</v>
      </c>
      <c r="H553" s="64">
        <v>1.3888888888888889E-3</v>
      </c>
      <c r="I553" s="57" t="s">
        <v>125</v>
      </c>
      <c r="J553" s="64" t="str">
        <f>VLOOKUP(I553,'Master Codes'!B:C,2,FALSE)</f>
        <v>GRD</v>
      </c>
      <c r="K553" s="62" t="s">
        <v>534</v>
      </c>
      <c r="L553" s="62" t="s">
        <v>47</v>
      </c>
      <c r="M553" s="64">
        <f t="shared" si="8"/>
        <v>1.3888888888888889E-3</v>
      </c>
      <c r="N553" s="3"/>
      <c r="O553" s="3"/>
      <c r="P553" s="3"/>
      <c r="Q553" s="3"/>
    </row>
    <row r="554" spans="2:17" x14ac:dyDescent="0.25">
      <c r="B554" s="69">
        <v>45540</v>
      </c>
      <c r="C554" s="58">
        <v>835</v>
      </c>
      <c r="D554" s="59">
        <v>1651</v>
      </c>
      <c r="E554" s="59" t="s">
        <v>33</v>
      </c>
      <c r="F554" s="60">
        <v>0.35208333333333336</v>
      </c>
      <c r="G554" s="60">
        <v>0.35555555555555557</v>
      </c>
      <c r="H554" s="61">
        <v>3.472222222222222E-3</v>
      </c>
      <c r="I554" s="59">
        <v>41</v>
      </c>
      <c r="J554" s="61" t="str">
        <f>VLOOKUP(I554,'Master Codes'!B:C,2,FALSE)</f>
        <v>MX</v>
      </c>
      <c r="K554" s="58" t="s">
        <v>535</v>
      </c>
      <c r="L554" s="58" t="s">
        <v>102</v>
      </c>
      <c r="M554" s="61">
        <f t="shared" si="8"/>
        <v>3.472222222222222E-3</v>
      </c>
      <c r="N554" s="3"/>
      <c r="O554" s="3"/>
      <c r="P554" s="3"/>
      <c r="Q554" s="3"/>
    </row>
    <row r="555" spans="2:17" x14ac:dyDescent="0.25">
      <c r="B555" s="70">
        <v>45540</v>
      </c>
      <c r="C555" s="62">
        <v>816</v>
      </c>
      <c r="D555" s="57">
        <v>407</v>
      </c>
      <c r="E555" s="57" t="s">
        <v>45</v>
      </c>
      <c r="F555" s="63">
        <v>0.61597222222222225</v>
      </c>
      <c r="G555" s="63">
        <v>0.6166666666666667</v>
      </c>
      <c r="H555" s="64">
        <v>6.9444444444444447E-4</v>
      </c>
      <c r="I555" s="57">
        <v>87</v>
      </c>
      <c r="J555" s="64" t="str">
        <f>VLOOKUP(I555,'Master Codes'!B:C,2,FALSE)</f>
        <v>ATC</v>
      </c>
      <c r="K555" s="62" t="s">
        <v>536</v>
      </c>
      <c r="L555" s="62" t="s">
        <v>47</v>
      </c>
      <c r="M555" s="64">
        <f t="shared" si="8"/>
        <v>6.9444444444444447E-4</v>
      </c>
      <c r="N555" s="3"/>
      <c r="O555" s="3"/>
      <c r="P555" s="3"/>
      <c r="Q555" s="3"/>
    </row>
    <row r="556" spans="2:17" x14ac:dyDescent="0.25">
      <c r="B556" s="69">
        <v>45540</v>
      </c>
      <c r="C556" s="58">
        <v>841</v>
      </c>
      <c r="D556" s="59">
        <v>1273</v>
      </c>
      <c r="E556" s="59" t="s">
        <v>61</v>
      </c>
      <c r="F556" s="60">
        <v>0.65277777777777779</v>
      </c>
      <c r="G556" s="60">
        <v>0.68333333333333335</v>
      </c>
      <c r="H556" s="61">
        <v>2.7083333333333334E-2</v>
      </c>
      <c r="I556" s="59">
        <v>93</v>
      </c>
      <c r="J556" s="61" t="str">
        <f>VLOOKUP(I556,'Master Codes'!B:C,2,FALSE)</f>
        <v>LATE</v>
      </c>
      <c r="K556" s="58" t="s">
        <v>537</v>
      </c>
      <c r="L556" s="58" t="s">
        <v>47</v>
      </c>
      <c r="M556" s="61">
        <f t="shared" si="8"/>
        <v>1.3541666666666667E-2</v>
      </c>
      <c r="N556" s="3"/>
      <c r="O556" s="3"/>
      <c r="P556" s="3"/>
      <c r="Q556" s="3"/>
    </row>
    <row r="557" spans="2:17" x14ac:dyDescent="0.25">
      <c r="B557" s="70">
        <v>45540</v>
      </c>
      <c r="C557" s="62">
        <v>841</v>
      </c>
      <c r="D557" s="57">
        <v>1273</v>
      </c>
      <c r="E557" s="57" t="s">
        <v>61</v>
      </c>
      <c r="F557" s="63">
        <v>0.65277777777777779</v>
      </c>
      <c r="G557" s="63">
        <v>0.68333333333333335</v>
      </c>
      <c r="H557" s="64">
        <v>3.472222222222222E-3</v>
      </c>
      <c r="I557" s="57" t="s">
        <v>56</v>
      </c>
      <c r="J557" s="64" t="str">
        <f>VLOOKUP(I557,'Master Codes'!B:C,2,FALSE)</f>
        <v>STA</v>
      </c>
      <c r="K557" s="62" t="s">
        <v>537</v>
      </c>
      <c r="L557" s="62" t="s">
        <v>47</v>
      </c>
      <c r="M557" s="64">
        <f t="shared" si="8"/>
        <v>1.736111111111111E-3</v>
      </c>
      <c r="N557" s="3"/>
      <c r="O557" s="3"/>
      <c r="P557" s="3"/>
      <c r="Q557" s="3"/>
    </row>
    <row r="558" spans="2:17" x14ac:dyDescent="0.25">
      <c r="B558" s="69">
        <v>45540</v>
      </c>
      <c r="C558" s="58">
        <v>851</v>
      </c>
      <c r="D558" s="59">
        <v>1805</v>
      </c>
      <c r="E558" s="59" t="s">
        <v>173</v>
      </c>
      <c r="F558" s="60">
        <v>0.59722222222222221</v>
      </c>
      <c r="G558" s="60">
        <v>0.73124999999999996</v>
      </c>
      <c r="H558" s="61">
        <v>0.13402777777777777</v>
      </c>
      <c r="I558" s="59">
        <v>41</v>
      </c>
      <c r="J558" s="61" t="str">
        <f>VLOOKUP(I558,'Master Codes'!B:C,2,FALSE)</f>
        <v>MX</v>
      </c>
      <c r="K558" s="58" t="s">
        <v>538</v>
      </c>
      <c r="L558" s="58" t="s">
        <v>47</v>
      </c>
      <c r="M558" s="61">
        <f t="shared" si="8"/>
        <v>0.13402777777777777</v>
      </c>
      <c r="N558" s="3"/>
      <c r="O558" s="3"/>
      <c r="P558" s="3"/>
      <c r="Q558" s="3"/>
    </row>
    <row r="559" spans="2:17" x14ac:dyDescent="0.25">
      <c r="B559" s="70">
        <v>45541</v>
      </c>
      <c r="C559" s="62">
        <v>824</v>
      </c>
      <c r="D559" s="57">
        <v>1985</v>
      </c>
      <c r="E559" s="57" t="s">
        <v>89</v>
      </c>
      <c r="F559" s="63">
        <v>0.25972222222222224</v>
      </c>
      <c r="G559" s="63">
        <v>0.29652777777777778</v>
      </c>
      <c r="H559" s="64">
        <v>3.6805555555555557E-2</v>
      </c>
      <c r="I559" s="57">
        <v>41</v>
      </c>
      <c r="J559" s="64" t="str">
        <f>VLOOKUP(I559,'Master Codes'!B:C,2,FALSE)</f>
        <v>MX</v>
      </c>
      <c r="K559" s="62" t="s">
        <v>539</v>
      </c>
      <c r="L559" s="62" t="s">
        <v>102</v>
      </c>
      <c r="M559" s="64">
        <f t="shared" si="8"/>
        <v>3.6805555555555557E-2</v>
      </c>
      <c r="N559" s="3"/>
      <c r="O559" s="3"/>
      <c r="P559" s="3"/>
      <c r="Q559" s="3"/>
    </row>
    <row r="560" spans="2:17" x14ac:dyDescent="0.25">
      <c r="B560" s="69">
        <v>45541</v>
      </c>
      <c r="C560" s="58">
        <v>815</v>
      </c>
      <c r="D560" s="59">
        <v>1671</v>
      </c>
      <c r="E560" s="59" t="s">
        <v>540</v>
      </c>
      <c r="F560" s="60">
        <v>0.31527777777777777</v>
      </c>
      <c r="G560" s="60">
        <v>0.31736111111111109</v>
      </c>
      <c r="H560" s="61">
        <v>2.0833333333333333E-3</v>
      </c>
      <c r="I560" s="59">
        <v>41</v>
      </c>
      <c r="J560" s="61" t="str">
        <f>VLOOKUP(I560,'Master Codes'!B:C,2,FALSE)</f>
        <v>MX</v>
      </c>
      <c r="K560" s="58" t="s">
        <v>541</v>
      </c>
      <c r="L560" s="58" t="s">
        <v>102</v>
      </c>
      <c r="M560" s="61">
        <f t="shared" si="8"/>
        <v>2.0833333333333333E-3</v>
      </c>
      <c r="N560" s="3"/>
      <c r="O560" s="3"/>
      <c r="P560" s="3"/>
      <c r="Q560" s="3"/>
    </row>
    <row r="561" spans="2:17" x14ac:dyDescent="0.25">
      <c r="B561" s="70">
        <v>45541</v>
      </c>
      <c r="C561" s="62">
        <v>844</v>
      </c>
      <c r="D561" s="57">
        <v>501</v>
      </c>
      <c r="E561" s="57" t="s">
        <v>33</v>
      </c>
      <c r="F561" s="63">
        <v>0.35208333333333336</v>
      </c>
      <c r="G561" s="63">
        <v>0.3527777777777778</v>
      </c>
      <c r="H561" s="64">
        <v>6.9444444444444447E-4</v>
      </c>
      <c r="I561" s="57" t="s">
        <v>34</v>
      </c>
      <c r="J561" s="64" t="str">
        <f>VLOOKUP(I561,'Master Codes'!B:C,2,FALSE)</f>
        <v>MX</v>
      </c>
      <c r="K561" s="62" t="s">
        <v>542</v>
      </c>
      <c r="L561" s="62" t="s">
        <v>102</v>
      </c>
      <c r="M561" s="64">
        <f t="shared" si="8"/>
        <v>6.9444444444444447E-4</v>
      </c>
      <c r="N561" s="3"/>
      <c r="O561" s="3"/>
      <c r="P561" s="3"/>
      <c r="Q561" s="3"/>
    </row>
    <row r="562" spans="2:17" x14ac:dyDescent="0.25">
      <c r="B562" s="69">
        <v>45542</v>
      </c>
      <c r="C562" s="58">
        <v>829</v>
      </c>
      <c r="D562" s="59">
        <v>423</v>
      </c>
      <c r="E562" s="59" t="s">
        <v>54</v>
      </c>
      <c r="F562" s="60">
        <v>0.41666666666666669</v>
      </c>
      <c r="G562" s="60">
        <v>0.42291666666666666</v>
      </c>
      <c r="H562" s="61">
        <v>6.2500000000000003E-3</v>
      </c>
      <c r="I562" s="59">
        <v>65</v>
      </c>
      <c r="J562" s="61" t="str">
        <f>VLOOKUP(I562,'Master Codes'!B:C,2,FALSE)</f>
        <v>FLT</v>
      </c>
      <c r="K562" s="58" t="s">
        <v>543</v>
      </c>
      <c r="L562" s="58" t="s">
        <v>102</v>
      </c>
      <c r="M562" s="61">
        <f t="shared" si="8"/>
        <v>6.2500000000000003E-3</v>
      </c>
      <c r="N562" s="3"/>
      <c r="O562" s="11"/>
      <c r="P562" s="3"/>
      <c r="Q562" s="3"/>
    </row>
    <row r="563" spans="2:17" x14ac:dyDescent="0.25">
      <c r="B563" s="70">
        <v>45543</v>
      </c>
      <c r="C563" s="65">
        <v>852</v>
      </c>
      <c r="D563" s="57">
        <v>233</v>
      </c>
      <c r="E563" s="57" t="s">
        <v>186</v>
      </c>
      <c r="F563" s="63">
        <v>0.29166666666666669</v>
      </c>
      <c r="G563" s="63">
        <v>0.29236111111111113</v>
      </c>
      <c r="H563" s="64">
        <v>6.9444444444444447E-4</v>
      </c>
      <c r="I563" s="57">
        <v>68</v>
      </c>
      <c r="J563" s="64" t="str">
        <f>VLOOKUP(I563,'Master Codes'!B:C,2,FALSE)</f>
        <v>INFT</v>
      </c>
      <c r="K563" s="62" t="s">
        <v>544</v>
      </c>
      <c r="L563" s="62" t="s">
        <v>47</v>
      </c>
      <c r="M563" s="64">
        <f t="shared" si="8"/>
        <v>6.9444444444444447E-4</v>
      </c>
      <c r="N563" s="3"/>
      <c r="O563" s="3"/>
      <c r="P563" s="3"/>
      <c r="Q563" s="3"/>
    </row>
    <row r="564" spans="2:17" x14ac:dyDescent="0.25">
      <c r="B564" s="69">
        <v>45543</v>
      </c>
      <c r="C564" s="66">
        <v>832</v>
      </c>
      <c r="D564" s="59">
        <v>423</v>
      </c>
      <c r="E564" s="59" t="s">
        <v>54</v>
      </c>
      <c r="F564" s="60">
        <v>0.3611111111111111</v>
      </c>
      <c r="G564" s="60">
        <v>0.37708333333333333</v>
      </c>
      <c r="H564" s="61">
        <v>1.5972222222222221E-2</v>
      </c>
      <c r="I564" s="59">
        <v>41</v>
      </c>
      <c r="J564" s="61" t="str">
        <f>VLOOKUP(I564,'Master Codes'!B:C,2,FALSE)</f>
        <v>MX</v>
      </c>
      <c r="K564" s="58" t="s">
        <v>545</v>
      </c>
      <c r="L564" s="58" t="s">
        <v>47</v>
      </c>
      <c r="M564" s="61">
        <f t="shared" si="8"/>
        <v>1.5972222222222221E-2</v>
      </c>
      <c r="N564" s="3"/>
      <c r="O564" s="3"/>
      <c r="P564" s="3"/>
      <c r="Q564" s="3"/>
    </row>
    <row r="565" spans="2:17" x14ac:dyDescent="0.25">
      <c r="B565" s="70">
        <v>45543</v>
      </c>
      <c r="C565" s="62">
        <v>842</v>
      </c>
      <c r="D565" s="57">
        <v>387</v>
      </c>
      <c r="E565" s="57" t="s">
        <v>81</v>
      </c>
      <c r="F565" s="63">
        <v>0.56041666666666667</v>
      </c>
      <c r="G565" s="63">
        <v>0.5708333333333333</v>
      </c>
      <c r="H565" s="64">
        <v>2.7777777777777779E-3</v>
      </c>
      <c r="I565" s="57">
        <v>93</v>
      </c>
      <c r="J565" s="64" t="str">
        <f>VLOOKUP(I565,'Master Codes'!B:C,2,FALSE)</f>
        <v>LATE</v>
      </c>
      <c r="K565" s="62" t="s">
        <v>546</v>
      </c>
      <c r="L565" s="62" t="s">
        <v>144</v>
      </c>
      <c r="M565" s="64">
        <f t="shared" si="8"/>
        <v>1.3888888888888889E-3</v>
      </c>
      <c r="N565" s="3"/>
      <c r="O565" s="3"/>
      <c r="P565" s="3"/>
      <c r="Q565" s="3"/>
    </row>
    <row r="566" spans="2:17" x14ac:dyDescent="0.25">
      <c r="B566" s="69">
        <v>45543</v>
      </c>
      <c r="C566" s="58">
        <v>842</v>
      </c>
      <c r="D566" s="59">
        <v>387</v>
      </c>
      <c r="E566" s="59" t="s">
        <v>81</v>
      </c>
      <c r="F566" s="60">
        <v>0.56041666666666667</v>
      </c>
      <c r="G566" s="60">
        <v>0.5708333333333333</v>
      </c>
      <c r="H566" s="61">
        <v>7.6388888888888886E-3</v>
      </c>
      <c r="I566" s="59" t="s">
        <v>56</v>
      </c>
      <c r="J566" s="61" t="str">
        <f>VLOOKUP(I566,'Master Codes'!B:C,2,FALSE)</f>
        <v>STA</v>
      </c>
      <c r="K566" s="58" t="s">
        <v>546</v>
      </c>
      <c r="L566" s="58" t="s">
        <v>144</v>
      </c>
      <c r="M566" s="61">
        <f t="shared" si="8"/>
        <v>3.8194444444444443E-3</v>
      </c>
      <c r="N566" s="3"/>
      <c r="O566" s="3"/>
      <c r="P566" s="3"/>
      <c r="Q566" s="3"/>
    </row>
    <row r="567" spans="2:17" x14ac:dyDescent="0.25">
      <c r="B567" s="70">
        <v>45543</v>
      </c>
      <c r="C567" s="62">
        <v>804</v>
      </c>
      <c r="D567" s="57">
        <v>277</v>
      </c>
      <c r="E567" s="57" t="s">
        <v>251</v>
      </c>
      <c r="F567" s="63">
        <v>0.61111111111111116</v>
      </c>
      <c r="G567" s="63">
        <v>0.62638888888888888</v>
      </c>
      <c r="H567" s="64">
        <v>1.5277777777777777E-2</v>
      </c>
      <c r="I567" s="57">
        <v>46</v>
      </c>
      <c r="J567" s="64" t="str">
        <f>VLOOKUP(I567,'Master Codes'!B:C,2,FALSE)</f>
        <v>MX</v>
      </c>
      <c r="K567" s="62" t="s">
        <v>547</v>
      </c>
      <c r="L567" s="62" t="s">
        <v>144</v>
      </c>
      <c r="M567" s="64">
        <f t="shared" si="8"/>
        <v>1.5277777777777777E-2</v>
      </c>
      <c r="N567" s="3"/>
      <c r="O567" s="3"/>
      <c r="P567" s="3"/>
      <c r="Q567" s="3"/>
    </row>
    <row r="568" spans="2:17" x14ac:dyDescent="0.25">
      <c r="B568" s="69">
        <v>45543</v>
      </c>
      <c r="C568" s="58">
        <v>813</v>
      </c>
      <c r="D568" s="59">
        <v>1273</v>
      </c>
      <c r="E568" s="59" t="s">
        <v>61</v>
      </c>
      <c r="F568" s="60">
        <v>0.64375000000000004</v>
      </c>
      <c r="G568" s="60">
        <v>0.66319444444444442</v>
      </c>
      <c r="H568" s="61">
        <v>1.9444444444444445E-2</v>
      </c>
      <c r="I568" s="59">
        <v>41</v>
      </c>
      <c r="J568" s="61" t="str">
        <f>VLOOKUP(I568,'Master Codes'!B:C,2,FALSE)</f>
        <v>MX</v>
      </c>
      <c r="K568" s="58" t="s">
        <v>548</v>
      </c>
      <c r="L568" s="58" t="s">
        <v>144</v>
      </c>
      <c r="M568" s="61">
        <f t="shared" si="8"/>
        <v>1.9444444444444445E-2</v>
      </c>
      <c r="N568" s="3"/>
      <c r="O568" s="11"/>
      <c r="P568" s="3"/>
      <c r="Q568" s="3"/>
    </row>
    <row r="569" spans="2:17" x14ac:dyDescent="0.25">
      <c r="B569" s="70">
        <v>45543</v>
      </c>
      <c r="C569" s="62">
        <v>822</v>
      </c>
      <c r="D569" s="57">
        <v>607</v>
      </c>
      <c r="E569" s="57" t="s">
        <v>48</v>
      </c>
      <c r="F569" s="63">
        <v>0.64861111111111114</v>
      </c>
      <c r="G569" s="63">
        <v>0.64930555555555558</v>
      </c>
      <c r="H569" s="64">
        <v>6.9444444444444447E-4</v>
      </c>
      <c r="I569" s="57">
        <v>36</v>
      </c>
      <c r="J569" s="64" t="str">
        <f>VLOOKUP(I569,'Master Codes'!B:C,2,FALSE)</f>
        <v>FUEL</v>
      </c>
      <c r="K569" s="62" t="s">
        <v>549</v>
      </c>
      <c r="L569" s="62" t="s">
        <v>144</v>
      </c>
      <c r="M569" s="64">
        <f t="shared" si="8"/>
        <v>6.9444444444444447E-4</v>
      </c>
      <c r="N569" s="3"/>
      <c r="O569" s="3"/>
      <c r="P569" s="3"/>
      <c r="Q569" s="3"/>
    </row>
    <row r="570" spans="2:17" x14ac:dyDescent="0.25">
      <c r="B570" s="69">
        <v>45543</v>
      </c>
      <c r="C570" s="58">
        <v>846</v>
      </c>
      <c r="D570" s="59">
        <v>659</v>
      </c>
      <c r="E570" s="59" t="s">
        <v>65</v>
      </c>
      <c r="F570" s="60">
        <v>0.65277777777777779</v>
      </c>
      <c r="G570" s="60">
        <v>0.7</v>
      </c>
      <c r="H570" s="61">
        <v>4.7222222222222221E-2</v>
      </c>
      <c r="I570" s="59">
        <v>93</v>
      </c>
      <c r="J570" s="61" t="str">
        <f>VLOOKUP(I570,'Master Codes'!B:C,2,FALSE)</f>
        <v>LATE</v>
      </c>
      <c r="K570" s="58" t="s">
        <v>202</v>
      </c>
      <c r="L570" s="58" t="s">
        <v>144</v>
      </c>
      <c r="M570" s="61">
        <f t="shared" si="8"/>
        <v>4.7222222222222221E-2</v>
      </c>
      <c r="N570" s="3"/>
      <c r="O570" s="3"/>
      <c r="P570" s="3"/>
      <c r="Q570" s="3"/>
    </row>
    <row r="571" spans="2:17" x14ac:dyDescent="0.25">
      <c r="B571" s="70">
        <v>45543</v>
      </c>
      <c r="C571" s="62">
        <v>825</v>
      </c>
      <c r="D571" s="57">
        <v>261</v>
      </c>
      <c r="E571" s="57" t="s">
        <v>120</v>
      </c>
      <c r="F571" s="63">
        <v>0.66249999999999998</v>
      </c>
      <c r="G571" s="63">
        <v>0.67986111111111114</v>
      </c>
      <c r="H571" s="64">
        <v>1.1805555555555555E-2</v>
      </c>
      <c r="I571" s="57">
        <v>93</v>
      </c>
      <c r="J571" s="64" t="str">
        <f>VLOOKUP(I571,'Master Codes'!B:C,2,FALSE)</f>
        <v>LATE</v>
      </c>
      <c r="K571" s="62" t="s">
        <v>550</v>
      </c>
      <c r="L571" s="62" t="s">
        <v>144</v>
      </c>
      <c r="M571" s="64">
        <f t="shared" si="8"/>
        <v>5.9027777777777776E-3</v>
      </c>
      <c r="N571" s="3"/>
      <c r="O571" s="3"/>
      <c r="P571" s="3"/>
      <c r="Q571" s="3"/>
    </row>
    <row r="572" spans="2:17" x14ac:dyDescent="0.25">
      <c r="B572" s="69">
        <v>45543</v>
      </c>
      <c r="C572" s="58">
        <v>825</v>
      </c>
      <c r="D572" s="59">
        <v>261</v>
      </c>
      <c r="E572" s="59" t="s">
        <v>120</v>
      </c>
      <c r="F572" s="60">
        <v>0.66249999999999998</v>
      </c>
      <c r="G572" s="60">
        <v>0.67986111111111114</v>
      </c>
      <c r="H572" s="61">
        <v>5.5555555555555558E-3</v>
      </c>
      <c r="I572" s="59">
        <v>34</v>
      </c>
      <c r="J572" s="61" t="str">
        <f>VLOOKUP(I572,'Master Codes'!B:C,2,FALSE)</f>
        <v>GRD</v>
      </c>
      <c r="K572" s="58" t="s">
        <v>550</v>
      </c>
      <c r="L572" s="58" t="s">
        <v>144</v>
      </c>
      <c r="M572" s="61">
        <f t="shared" si="8"/>
        <v>2.7777777777777779E-3</v>
      </c>
      <c r="N572" s="3"/>
      <c r="O572" s="3"/>
      <c r="P572" s="3"/>
      <c r="Q572" s="3"/>
    </row>
    <row r="573" spans="2:17" x14ac:dyDescent="0.25">
      <c r="B573" s="70">
        <v>45544</v>
      </c>
      <c r="C573" s="62">
        <v>822</v>
      </c>
      <c r="D573" s="57">
        <v>251</v>
      </c>
      <c r="E573" s="57" t="s">
        <v>129</v>
      </c>
      <c r="F573" s="63">
        <v>0.29652777777777778</v>
      </c>
      <c r="G573" s="63">
        <v>0.32083333333333336</v>
      </c>
      <c r="H573" s="64">
        <v>2.4305555555555556E-2</v>
      </c>
      <c r="I573" s="57">
        <v>46</v>
      </c>
      <c r="J573" s="64" t="str">
        <f>VLOOKUP(I573,'Master Codes'!B:C,2,FALSE)</f>
        <v>MX</v>
      </c>
      <c r="K573" s="62" t="s">
        <v>551</v>
      </c>
      <c r="L573" s="62" t="s">
        <v>47</v>
      </c>
      <c r="M573" s="64">
        <f t="shared" si="8"/>
        <v>2.4305555555555556E-2</v>
      </c>
      <c r="N573" s="3"/>
      <c r="O573" s="3"/>
      <c r="P573" s="3"/>
      <c r="Q573" s="3"/>
    </row>
    <row r="574" spans="2:17" x14ac:dyDescent="0.25">
      <c r="B574" s="69">
        <v>45544</v>
      </c>
      <c r="C574" s="58">
        <v>852</v>
      </c>
      <c r="D574" s="59">
        <v>395</v>
      </c>
      <c r="E574" s="59" t="s">
        <v>52</v>
      </c>
      <c r="F574" s="60">
        <v>0.61597222222222225</v>
      </c>
      <c r="G574" s="60">
        <v>0.62291666666666667</v>
      </c>
      <c r="H574" s="61">
        <v>6.2500000000000003E-3</v>
      </c>
      <c r="I574" s="59">
        <v>93</v>
      </c>
      <c r="J574" s="61" t="str">
        <f>VLOOKUP(I574,'Master Codes'!B:C,2,FALSE)</f>
        <v>LATE</v>
      </c>
      <c r="K574" s="58" t="s">
        <v>552</v>
      </c>
      <c r="L574" s="58" t="s">
        <v>144</v>
      </c>
      <c r="M574" s="61">
        <f t="shared" si="8"/>
        <v>3.1250000000000002E-3</v>
      </c>
      <c r="N574" s="3"/>
      <c r="O574" s="3"/>
      <c r="P574" s="3"/>
      <c r="Q574" s="3"/>
    </row>
    <row r="575" spans="2:17" x14ac:dyDescent="0.25">
      <c r="B575" s="70">
        <v>45544</v>
      </c>
      <c r="C575" s="62">
        <v>852</v>
      </c>
      <c r="D575" s="57">
        <v>395</v>
      </c>
      <c r="E575" s="57" t="s">
        <v>52</v>
      </c>
      <c r="F575" s="63">
        <v>0.61597222222222225</v>
      </c>
      <c r="G575" s="63">
        <v>0.62291666666666667</v>
      </c>
      <c r="H575" s="64">
        <v>6.9444444444444447E-4</v>
      </c>
      <c r="I575" s="57">
        <v>20</v>
      </c>
      <c r="J575" s="64" t="str">
        <f>VLOOKUP(I575,'Master Codes'!B:C,2,FALSE)</f>
        <v>SY</v>
      </c>
      <c r="K575" s="62" t="s">
        <v>552</v>
      </c>
      <c r="L575" s="62" t="s">
        <v>144</v>
      </c>
      <c r="M575" s="64">
        <f t="shared" si="8"/>
        <v>3.4722222222222224E-4</v>
      </c>
      <c r="N575" s="3"/>
      <c r="O575" s="3"/>
      <c r="P575" s="3"/>
      <c r="Q575" s="3"/>
    </row>
    <row r="576" spans="2:17" x14ac:dyDescent="0.25">
      <c r="B576" s="69">
        <v>45544</v>
      </c>
      <c r="C576" s="58">
        <v>822</v>
      </c>
      <c r="D576" s="59">
        <v>283</v>
      </c>
      <c r="E576" s="59" t="s">
        <v>50</v>
      </c>
      <c r="F576" s="60">
        <v>0.62083333333333335</v>
      </c>
      <c r="G576" s="60">
        <v>0.63472222222222219</v>
      </c>
      <c r="H576" s="61">
        <v>3.472222222222222E-3</v>
      </c>
      <c r="I576" s="59">
        <v>93</v>
      </c>
      <c r="J576" s="61" t="str">
        <f>VLOOKUP(I576,'Master Codes'!B:C,2,FALSE)</f>
        <v>LATE</v>
      </c>
      <c r="K576" s="58" t="s">
        <v>553</v>
      </c>
      <c r="L576" s="58" t="s">
        <v>144</v>
      </c>
      <c r="M576" s="61">
        <f t="shared" si="8"/>
        <v>1.1574074074074073E-3</v>
      </c>
      <c r="N576" s="3"/>
      <c r="O576" s="3"/>
      <c r="P576" s="3"/>
      <c r="Q576" s="3"/>
    </row>
    <row r="577" spans="2:17" x14ac:dyDescent="0.25">
      <c r="B577" s="70">
        <v>45544</v>
      </c>
      <c r="C577" s="62">
        <v>822</v>
      </c>
      <c r="D577" s="57">
        <v>283</v>
      </c>
      <c r="E577" s="57" t="s">
        <v>50</v>
      </c>
      <c r="F577" s="63">
        <v>0.62083333333333335</v>
      </c>
      <c r="G577" s="63">
        <v>0.63472222222222219</v>
      </c>
      <c r="H577" s="64">
        <v>5.5555555555555558E-3</v>
      </c>
      <c r="I577" s="57">
        <v>68</v>
      </c>
      <c r="J577" s="64" t="str">
        <f>VLOOKUP(I577,'Master Codes'!B:C,2,FALSE)</f>
        <v>INFT</v>
      </c>
      <c r="K577" s="62" t="s">
        <v>553</v>
      </c>
      <c r="L577" s="62" t="s">
        <v>144</v>
      </c>
      <c r="M577" s="64">
        <f t="shared" si="8"/>
        <v>1.8518518518518519E-3</v>
      </c>
      <c r="N577" s="3"/>
      <c r="O577" s="3"/>
      <c r="P577" s="3"/>
      <c r="Q577" s="3"/>
    </row>
    <row r="578" spans="2:17" x14ac:dyDescent="0.25">
      <c r="B578" s="69">
        <v>45544</v>
      </c>
      <c r="C578" s="58">
        <v>822</v>
      </c>
      <c r="D578" s="59">
        <v>283</v>
      </c>
      <c r="E578" s="59" t="s">
        <v>50</v>
      </c>
      <c r="F578" s="60">
        <v>0.62083333333333335</v>
      </c>
      <c r="G578" s="60">
        <v>0.63472222222222219</v>
      </c>
      <c r="H578" s="61">
        <v>4.8611111111111112E-3</v>
      </c>
      <c r="I578" s="59" t="s">
        <v>56</v>
      </c>
      <c r="J578" s="61" t="str">
        <f>VLOOKUP(I578,'Master Codes'!B:C,2,FALSE)</f>
        <v>STA</v>
      </c>
      <c r="K578" s="58" t="s">
        <v>553</v>
      </c>
      <c r="L578" s="58" t="s">
        <v>144</v>
      </c>
      <c r="M578" s="61">
        <f t="shared" ref="M578:M641" si="9" xml:space="preserve"> H578 / COUNTIFS($B:$B, B578, $D:$D, D578)</f>
        <v>1.6203703703703703E-3</v>
      </c>
      <c r="N578" s="3"/>
      <c r="O578" s="3"/>
      <c r="P578" s="3"/>
      <c r="Q578" s="3"/>
    </row>
    <row r="579" spans="2:17" x14ac:dyDescent="0.25">
      <c r="B579" s="70">
        <v>45544</v>
      </c>
      <c r="C579" s="62">
        <v>813</v>
      </c>
      <c r="D579" s="57">
        <v>425</v>
      </c>
      <c r="E579" s="57" t="s">
        <v>54</v>
      </c>
      <c r="F579" s="63">
        <v>0.61111111111111116</v>
      </c>
      <c r="G579" s="63">
        <v>0.6118055555555556</v>
      </c>
      <c r="H579" s="64">
        <v>6.9444444444444447E-4</v>
      </c>
      <c r="I579" s="57" t="s">
        <v>166</v>
      </c>
      <c r="J579" s="64" t="str">
        <f>VLOOKUP(I579,'Master Codes'!B:C,2,FALSE)</f>
        <v>STA</v>
      </c>
      <c r="K579" s="62" t="s">
        <v>554</v>
      </c>
      <c r="L579" s="62" t="s">
        <v>144</v>
      </c>
      <c r="M579" s="64">
        <f t="shared" si="9"/>
        <v>6.9444444444444447E-4</v>
      </c>
      <c r="N579" s="3"/>
      <c r="O579" s="3"/>
      <c r="P579" s="3"/>
      <c r="Q579" s="3"/>
    </row>
    <row r="580" spans="2:17" x14ac:dyDescent="0.25">
      <c r="B580" s="69">
        <v>45544</v>
      </c>
      <c r="C580" s="58">
        <v>825</v>
      </c>
      <c r="D580" s="59">
        <v>295</v>
      </c>
      <c r="E580" s="59" t="s">
        <v>113</v>
      </c>
      <c r="F580" s="60">
        <v>0.63472222222222219</v>
      </c>
      <c r="G580" s="60">
        <v>0.65555555555555556</v>
      </c>
      <c r="H580" s="61">
        <v>1.1111111111111112E-2</v>
      </c>
      <c r="I580" s="59">
        <v>93</v>
      </c>
      <c r="J580" s="61" t="str">
        <f>VLOOKUP(I580,'Master Codes'!B:C,2,FALSE)</f>
        <v>LATE</v>
      </c>
      <c r="K580" s="58" t="s">
        <v>555</v>
      </c>
      <c r="L580" s="58" t="s">
        <v>144</v>
      </c>
      <c r="M580" s="61">
        <f t="shared" si="9"/>
        <v>3.7037037037037038E-3</v>
      </c>
      <c r="N580" s="3"/>
      <c r="O580" s="3"/>
      <c r="P580" s="3"/>
      <c r="Q580" s="3"/>
    </row>
    <row r="581" spans="2:17" x14ac:dyDescent="0.25">
      <c r="B581" s="70">
        <v>45544</v>
      </c>
      <c r="C581" s="62">
        <v>825</v>
      </c>
      <c r="D581" s="57">
        <v>295</v>
      </c>
      <c r="E581" s="57" t="s">
        <v>113</v>
      </c>
      <c r="F581" s="63">
        <v>0.63472222222222219</v>
      </c>
      <c r="G581" s="63">
        <v>0.65555555555555556</v>
      </c>
      <c r="H581" s="64">
        <v>6.2500000000000003E-3</v>
      </c>
      <c r="I581" s="57">
        <v>68</v>
      </c>
      <c r="J581" s="64" t="str">
        <f>VLOOKUP(I581,'Master Codes'!B:C,2,FALSE)</f>
        <v>INFT</v>
      </c>
      <c r="K581" s="62" t="s">
        <v>555</v>
      </c>
      <c r="L581" s="62" t="s">
        <v>144</v>
      </c>
      <c r="M581" s="64">
        <f t="shared" si="9"/>
        <v>2.0833333333333333E-3</v>
      </c>
      <c r="N581" s="3"/>
      <c r="O581" s="3"/>
      <c r="P581" s="3"/>
      <c r="Q581" s="3"/>
    </row>
    <row r="582" spans="2:17" x14ac:dyDescent="0.25">
      <c r="B582" s="69">
        <v>45544</v>
      </c>
      <c r="C582" s="58">
        <v>825</v>
      </c>
      <c r="D582" s="59">
        <v>295</v>
      </c>
      <c r="E582" s="59" t="s">
        <v>113</v>
      </c>
      <c r="F582" s="60">
        <v>0.63472222222222219</v>
      </c>
      <c r="G582" s="60">
        <v>0.65555555555555556</v>
      </c>
      <c r="H582" s="61">
        <v>3.472222222222222E-3</v>
      </c>
      <c r="I582" s="59">
        <v>20</v>
      </c>
      <c r="J582" s="61" t="str">
        <f>VLOOKUP(I582,'Master Codes'!B:C,2,FALSE)</f>
        <v>SY</v>
      </c>
      <c r="K582" s="58" t="s">
        <v>555</v>
      </c>
      <c r="L582" s="58" t="s">
        <v>144</v>
      </c>
      <c r="M582" s="61">
        <f t="shared" si="9"/>
        <v>1.1574074074074073E-3</v>
      </c>
      <c r="N582" s="3"/>
      <c r="O582" s="3"/>
      <c r="P582" s="3"/>
      <c r="Q582" s="3"/>
    </row>
    <row r="583" spans="2:17" x14ac:dyDescent="0.25">
      <c r="B583" s="70">
        <v>45544</v>
      </c>
      <c r="C583" s="62">
        <v>814</v>
      </c>
      <c r="D583" s="57">
        <v>558</v>
      </c>
      <c r="E583" s="57" t="s">
        <v>92</v>
      </c>
      <c r="F583" s="63">
        <v>0.68055555555555558</v>
      </c>
      <c r="G583" s="63">
        <v>0.6958333333333333</v>
      </c>
      <c r="H583" s="64">
        <v>1.5277777777777777E-2</v>
      </c>
      <c r="I583" s="57">
        <v>41</v>
      </c>
      <c r="J583" s="64" t="str">
        <f>VLOOKUP(I583,'Master Codes'!B:C,2,FALSE)</f>
        <v>MX</v>
      </c>
      <c r="K583" s="62" t="s">
        <v>556</v>
      </c>
      <c r="L583" s="62" t="s">
        <v>144</v>
      </c>
      <c r="M583" s="64">
        <f t="shared" si="9"/>
        <v>1.5277777777777777E-2</v>
      </c>
      <c r="N583" s="3"/>
      <c r="O583" s="3"/>
      <c r="P583" s="3"/>
      <c r="Q583" s="3"/>
    </row>
    <row r="584" spans="2:17" x14ac:dyDescent="0.25">
      <c r="B584" s="69">
        <v>45546</v>
      </c>
      <c r="C584" s="58">
        <v>842</v>
      </c>
      <c r="D584" s="59">
        <v>1965</v>
      </c>
      <c r="E584" s="59" t="s">
        <v>97</v>
      </c>
      <c r="F584" s="60">
        <v>0.27361111111111114</v>
      </c>
      <c r="G584" s="60">
        <v>0.28263888888888888</v>
      </c>
      <c r="H584" s="61">
        <v>9.0277777777777769E-3</v>
      </c>
      <c r="I584" s="59">
        <v>65</v>
      </c>
      <c r="J584" s="61" t="str">
        <f>VLOOKUP(I584,'Master Codes'!B:C,2,FALSE)</f>
        <v>FLT</v>
      </c>
      <c r="K584" s="58" t="s">
        <v>557</v>
      </c>
      <c r="L584" s="58" t="s">
        <v>47</v>
      </c>
      <c r="M584" s="61">
        <f t="shared" si="9"/>
        <v>9.0277777777777769E-3</v>
      </c>
      <c r="N584" s="3"/>
      <c r="O584" s="3"/>
      <c r="P584" s="3"/>
      <c r="Q584" s="3"/>
    </row>
    <row r="585" spans="2:17" x14ac:dyDescent="0.25">
      <c r="B585" s="70">
        <v>45547</v>
      </c>
      <c r="C585" s="62">
        <v>844</v>
      </c>
      <c r="D585" s="57">
        <v>1905</v>
      </c>
      <c r="E585" s="57" t="s">
        <v>83</v>
      </c>
      <c r="F585" s="63">
        <v>0.2638888888888889</v>
      </c>
      <c r="G585" s="63">
        <v>0.30902777777777779</v>
      </c>
      <c r="H585" s="64">
        <v>4.5138888888888888E-2</v>
      </c>
      <c r="I585" s="57">
        <v>41</v>
      </c>
      <c r="J585" s="64" t="str">
        <f>VLOOKUP(I585,'Master Codes'!B:C,2,FALSE)</f>
        <v>MX</v>
      </c>
      <c r="K585" s="62" t="s">
        <v>558</v>
      </c>
      <c r="L585" s="62" t="s">
        <v>18</v>
      </c>
      <c r="M585" s="64">
        <f t="shared" si="9"/>
        <v>4.5138888888888888E-2</v>
      </c>
      <c r="N585" s="3"/>
      <c r="O585" s="3"/>
      <c r="P585" s="3"/>
      <c r="Q585" s="3"/>
    </row>
    <row r="586" spans="2:17" x14ac:dyDescent="0.25">
      <c r="B586" s="69">
        <v>45547</v>
      </c>
      <c r="C586" s="58">
        <v>851</v>
      </c>
      <c r="D586" s="59">
        <v>281</v>
      </c>
      <c r="E586" s="59" t="s">
        <v>50</v>
      </c>
      <c r="F586" s="60">
        <v>0.30555555555555558</v>
      </c>
      <c r="G586" s="60">
        <v>0.30694444444444446</v>
      </c>
      <c r="H586" s="61">
        <v>1.3888888888888889E-3</v>
      </c>
      <c r="I586" s="59">
        <v>39</v>
      </c>
      <c r="J586" s="61" t="str">
        <f>VLOOKUP(I586,'Master Codes'!B:C,2,FALSE)</f>
        <v>GRD</v>
      </c>
      <c r="K586" s="58" t="s">
        <v>559</v>
      </c>
      <c r="L586" s="58" t="s">
        <v>18</v>
      </c>
      <c r="M586" s="61">
        <f t="shared" si="9"/>
        <v>1.3888888888888889E-3</v>
      </c>
      <c r="N586" s="3"/>
      <c r="O586" s="3"/>
      <c r="P586" s="3"/>
      <c r="Q586" s="3"/>
    </row>
    <row r="587" spans="2:17" x14ac:dyDescent="0.25">
      <c r="B587" s="70">
        <v>45547</v>
      </c>
      <c r="C587" s="62">
        <v>820</v>
      </c>
      <c r="D587" s="57">
        <v>1819</v>
      </c>
      <c r="E587" s="57" t="s">
        <v>36</v>
      </c>
      <c r="F587" s="63">
        <v>0.32430555555555557</v>
      </c>
      <c r="G587" s="63">
        <v>0.64097222222222228</v>
      </c>
      <c r="H587" s="64">
        <v>0.3215277777777778</v>
      </c>
      <c r="I587" s="57">
        <v>87</v>
      </c>
      <c r="J587" s="64" t="str">
        <f>VLOOKUP(I587,'Master Codes'!B:C,2,FALSE)</f>
        <v>ATC</v>
      </c>
      <c r="K587" s="62" t="s">
        <v>560</v>
      </c>
      <c r="L587" s="62" t="s">
        <v>18</v>
      </c>
      <c r="M587" s="64">
        <f t="shared" si="9"/>
        <v>0.3215277777777778</v>
      </c>
      <c r="N587" s="3"/>
      <c r="O587" s="3"/>
      <c r="P587" s="3"/>
      <c r="Q587" s="3"/>
    </row>
    <row r="588" spans="2:17" x14ac:dyDescent="0.25">
      <c r="B588" s="69">
        <v>45547</v>
      </c>
      <c r="C588" s="58">
        <v>842</v>
      </c>
      <c r="D588" s="59">
        <v>1901</v>
      </c>
      <c r="E588" s="59" t="s">
        <v>561</v>
      </c>
      <c r="F588" s="60">
        <v>0.59722222222222221</v>
      </c>
      <c r="G588" s="60">
        <v>0.60902777777777772</v>
      </c>
      <c r="H588" s="61">
        <v>1.1805555555555555E-2</v>
      </c>
      <c r="I588" s="59" t="s">
        <v>87</v>
      </c>
      <c r="J588" s="61" t="str">
        <f>VLOOKUP(I588,'Master Codes'!B:C,2,FALSE)</f>
        <v>GRD</v>
      </c>
      <c r="K588" s="58" t="s">
        <v>562</v>
      </c>
      <c r="L588" s="58" t="s">
        <v>47</v>
      </c>
      <c r="M588" s="61">
        <f t="shared" si="9"/>
        <v>1.1805555555555555E-2</v>
      </c>
      <c r="N588" s="3"/>
      <c r="O588" s="3"/>
      <c r="P588" s="3"/>
      <c r="Q588" s="3"/>
    </row>
    <row r="589" spans="2:17" x14ac:dyDescent="0.25">
      <c r="B589" s="70">
        <v>45547</v>
      </c>
      <c r="C589" s="62">
        <v>822</v>
      </c>
      <c r="D589" s="57">
        <v>1925</v>
      </c>
      <c r="E589" s="57" t="s">
        <v>110</v>
      </c>
      <c r="F589" s="63">
        <v>0.68055555555555558</v>
      </c>
      <c r="G589" s="63">
        <v>0.7006944444444444</v>
      </c>
      <c r="H589" s="64">
        <v>2.013888888888889E-2</v>
      </c>
      <c r="I589" s="57">
        <v>46</v>
      </c>
      <c r="J589" s="64" t="str">
        <f>VLOOKUP(I589,'Master Codes'!B:C,2,FALSE)</f>
        <v>MX</v>
      </c>
      <c r="K589" s="62" t="s">
        <v>563</v>
      </c>
      <c r="L589" s="62" t="s">
        <v>47</v>
      </c>
      <c r="M589" s="64">
        <f t="shared" si="9"/>
        <v>2.013888888888889E-2</v>
      </c>
      <c r="N589" s="3"/>
      <c r="O589" s="3"/>
      <c r="P589" s="3"/>
      <c r="Q589" s="3"/>
    </row>
    <row r="590" spans="2:17" x14ac:dyDescent="0.25">
      <c r="B590" s="69">
        <v>45547</v>
      </c>
      <c r="C590" s="58">
        <v>846</v>
      </c>
      <c r="D590" s="59">
        <v>421</v>
      </c>
      <c r="E590" s="59" t="s">
        <v>54</v>
      </c>
      <c r="F590" s="60">
        <v>0.64375000000000004</v>
      </c>
      <c r="G590" s="60">
        <v>0.68472222222222223</v>
      </c>
      <c r="H590" s="61">
        <v>4.0972222222222222E-2</v>
      </c>
      <c r="I590" s="59">
        <v>64</v>
      </c>
      <c r="J590" s="61" t="str">
        <f>VLOOKUP(I590,'Master Codes'!B:C,2,FALSE)</f>
        <v>FLT</v>
      </c>
      <c r="K590" s="58" t="s">
        <v>564</v>
      </c>
      <c r="L590" s="58" t="s">
        <v>47</v>
      </c>
      <c r="M590" s="61">
        <f t="shared" si="9"/>
        <v>4.0972222222222222E-2</v>
      </c>
      <c r="N590" s="3"/>
      <c r="O590" s="3"/>
      <c r="P590" s="3"/>
      <c r="Q590" s="3"/>
    </row>
    <row r="591" spans="2:17" x14ac:dyDescent="0.25">
      <c r="B591" s="70">
        <v>45547</v>
      </c>
      <c r="C591" s="62">
        <v>851</v>
      </c>
      <c r="D591" s="57">
        <v>657</v>
      </c>
      <c r="E591" s="57" t="s">
        <v>65</v>
      </c>
      <c r="F591" s="63">
        <v>0.69444444444444442</v>
      </c>
      <c r="G591" s="63">
        <v>0.7</v>
      </c>
      <c r="H591" s="64">
        <v>5.5555555555555558E-3</v>
      </c>
      <c r="I591" s="57" t="s">
        <v>103</v>
      </c>
      <c r="J591" s="64" t="str">
        <f>VLOOKUP(I591,'Master Codes'!B:C,2,FALSE)</f>
        <v>GRD</v>
      </c>
      <c r="K591" s="62" t="s">
        <v>565</v>
      </c>
      <c r="L591" s="62" t="s">
        <v>47</v>
      </c>
      <c r="M591" s="64">
        <f t="shared" si="9"/>
        <v>5.5555555555555558E-3</v>
      </c>
      <c r="N591" s="3"/>
      <c r="O591" s="3"/>
      <c r="P591" s="3"/>
      <c r="Q591" s="3"/>
    </row>
    <row r="592" spans="2:17" x14ac:dyDescent="0.25">
      <c r="B592" s="69">
        <v>45548</v>
      </c>
      <c r="C592" s="58">
        <v>814</v>
      </c>
      <c r="D592" s="59">
        <v>567</v>
      </c>
      <c r="E592" s="59" t="s">
        <v>16</v>
      </c>
      <c r="F592" s="60">
        <v>0.27777777777777779</v>
      </c>
      <c r="G592" s="60">
        <v>0.27847222222222223</v>
      </c>
      <c r="H592" s="61">
        <v>6.9444444444444447E-4</v>
      </c>
      <c r="I592" s="59">
        <v>20</v>
      </c>
      <c r="J592" s="61" t="str">
        <f>VLOOKUP(I592,'Master Codes'!B:C,2,FALSE)</f>
        <v>SY</v>
      </c>
      <c r="K592" s="58" t="s">
        <v>566</v>
      </c>
      <c r="L592" s="58" t="s">
        <v>18</v>
      </c>
      <c r="M592" s="61">
        <f t="shared" si="9"/>
        <v>6.9444444444444447E-4</v>
      </c>
      <c r="N592" s="3"/>
      <c r="O592" s="3"/>
      <c r="P592" s="3"/>
      <c r="Q592" s="3"/>
    </row>
    <row r="593" spans="2:17" x14ac:dyDescent="0.25">
      <c r="B593" s="70">
        <v>45548</v>
      </c>
      <c r="C593" s="62">
        <v>816</v>
      </c>
      <c r="D593" s="57">
        <v>1605</v>
      </c>
      <c r="E593" s="57" t="s">
        <v>567</v>
      </c>
      <c r="F593" s="63">
        <v>0.35694444444444445</v>
      </c>
      <c r="G593" s="63">
        <v>0.38611111111111113</v>
      </c>
      <c r="H593" s="64">
        <v>2.9166666666666667E-2</v>
      </c>
      <c r="I593" s="57">
        <v>41</v>
      </c>
      <c r="J593" s="64" t="str">
        <f>VLOOKUP(I593,'Master Codes'!B:C,2,FALSE)</f>
        <v>MX</v>
      </c>
      <c r="K593" s="62" t="s">
        <v>568</v>
      </c>
      <c r="L593" s="62" t="s">
        <v>18</v>
      </c>
      <c r="M593" s="64">
        <f t="shared" si="9"/>
        <v>2.9166666666666667E-2</v>
      </c>
      <c r="N593" s="3"/>
      <c r="O593" s="3"/>
      <c r="P593" s="3"/>
      <c r="Q593" s="3"/>
    </row>
    <row r="594" spans="2:17" x14ac:dyDescent="0.25">
      <c r="B594" s="69">
        <v>45548</v>
      </c>
      <c r="C594" s="58">
        <v>832</v>
      </c>
      <c r="D594" s="59">
        <v>1911</v>
      </c>
      <c r="E594" s="59" t="s">
        <v>50</v>
      </c>
      <c r="F594" s="60">
        <v>0.3611111111111111</v>
      </c>
      <c r="G594" s="60">
        <v>0.3923611111111111</v>
      </c>
      <c r="H594" s="61">
        <v>3.125E-2</v>
      </c>
      <c r="I594" s="59" t="s">
        <v>569</v>
      </c>
      <c r="J594" s="61" t="str">
        <f>VLOOKUP(I594,'Master Codes'!B:C,2,FALSE)</f>
        <v>GOV</v>
      </c>
      <c r="K594" s="58" t="s">
        <v>570</v>
      </c>
      <c r="L594" s="58" t="s">
        <v>18</v>
      </c>
      <c r="M594" s="61">
        <f t="shared" si="9"/>
        <v>3.125E-2</v>
      </c>
      <c r="N594" s="3"/>
      <c r="O594" s="11"/>
      <c r="P594" s="3"/>
      <c r="Q594" s="3"/>
    </row>
    <row r="595" spans="2:17" x14ac:dyDescent="0.25">
      <c r="B595" s="70">
        <v>45548</v>
      </c>
      <c r="C595" s="62">
        <v>836</v>
      </c>
      <c r="D595" s="57">
        <v>1935</v>
      </c>
      <c r="E595" s="57" t="s">
        <v>173</v>
      </c>
      <c r="F595" s="63">
        <v>0.39374999999999999</v>
      </c>
      <c r="G595" s="63">
        <v>0.39652777777777776</v>
      </c>
      <c r="H595" s="64">
        <v>2.7777777777777779E-3</v>
      </c>
      <c r="I595" s="57">
        <v>41</v>
      </c>
      <c r="J595" s="64" t="str">
        <f>VLOOKUP(I595,'Master Codes'!B:C,2,FALSE)</f>
        <v>MX</v>
      </c>
      <c r="K595" s="62" t="s">
        <v>571</v>
      </c>
      <c r="L595" s="62" t="s">
        <v>18</v>
      </c>
      <c r="M595" s="64">
        <f t="shared" si="9"/>
        <v>2.7777777777777779E-3</v>
      </c>
      <c r="N595" s="3"/>
      <c r="O595" s="3"/>
      <c r="P595" s="3"/>
      <c r="Q595" s="3"/>
    </row>
    <row r="596" spans="2:17" x14ac:dyDescent="0.25">
      <c r="B596" s="69">
        <v>45548</v>
      </c>
      <c r="C596" s="58">
        <v>840</v>
      </c>
      <c r="D596" s="59">
        <v>653</v>
      </c>
      <c r="E596" s="59" t="s">
        <v>65</v>
      </c>
      <c r="F596" s="60">
        <v>0.40277777777777779</v>
      </c>
      <c r="G596" s="60">
        <v>0.40416666666666667</v>
      </c>
      <c r="H596" s="61">
        <v>1.3888888888888889E-3</v>
      </c>
      <c r="I596" s="59">
        <v>68</v>
      </c>
      <c r="J596" s="61" t="str">
        <f>VLOOKUP(I596,'Master Codes'!B:C,2,FALSE)</f>
        <v>INFT</v>
      </c>
      <c r="K596" s="58" t="s">
        <v>572</v>
      </c>
      <c r="L596" s="58" t="s">
        <v>18</v>
      </c>
      <c r="M596" s="61">
        <f t="shared" si="9"/>
        <v>1.3888888888888889E-3</v>
      </c>
      <c r="N596" s="3"/>
      <c r="O596" s="3"/>
      <c r="P596" s="3"/>
      <c r="Q596" s="3"/>
    </row>
    <row r="597" spans="2:17" x14ac:dyDescent="0.25">
      <c r="B597" s="70">
        <v>45549</v>
      </c>
      <c r="C597" s="62">
        <v>841</v>
      </c>
      <c r="D597" s="57">
        <v>605</v>
      </c>
      <c r="E597" s="57" t="s">
        <v>48</v>
      </c>
      <c r="F597" s="63">
        <v>0.47916666666666669</v>
      </c>
      <c r="G597" s="63">
        <v>0.48819444444444443</v>
      </c>
      <c r="H597" s="64">
        <v>9.0277777777777769E-3</v>
      </c>
      <c r="I597" s="57" t="s">
        <v>125</v>
      </c>
      <c r="J597" s="64" t="str">
        <f>VLOOKUP(I597,'Master Codes'!B:C,2,FALSE)</f>
        <v>GRD</v>
      </c>
      <c r="K597" s="62" t="s">
        <v>573</v>
      </c>
      <c r="L597" s="62" t="s">
        <v>18</v>
      </c>
      <c r="M597" s="64">
        <f t="shared" si="9"/>
        <v>9.0277777777777769E-3</v>
      </c>
      <c r="N597" s="3"/>
      <c r="O597" s="3"/>
      <c r="P597" s="3"/>
      <c r="Q597" s="3"/>
    </row>
    <row r="598" spans="2:17" x14ac:dyDescent="0.25">
      <c r="B598" s="69">
        <v>45550</v>
      </c>
      <c r="C598" s="58">
        <v>841</v>
      </c>
      <c r="D598" s="59">
        <v>355</v>
      </c>
      <c r="E598" s="59" t="s">
        <v>496</v>
      </c>
      <c r="F598" s="60">
        <v>0.35208333333333336</v>
      </c>
      <c r="G598" s="60">
        <v>0.35486111111111113</v>
      </c>
      <c r="H598" s="61">
        <v>2.7777777777777779E-3</v>
      </c>
      <c r="I598" s="59">
        <v>41</v>
      </c>
      <c r="J598" s="61" t="str">
        <f>VLOOKUP(I598,'Master Codes'!B:C,2,FALSE)</f>
        <v>MX</v>
      </c>
      <c r="K598" s="58" t="s">
        <v>574</v>
      </c>
      <c r="L598" s="58" t="s">
        <v>47</v>
      </c>
      <c r="M598" s="61">
        <f t="shared" si="9"/>
        <v>2.7777777777777779E-3</v>
      </c>
      <c r="N598" s="3"/>
      <c r="O598" s="3"/>
      <c r="P598" s="3"/>
      <c r="Q598" s="3"/>
    </row>
    <row r="599" spans="2:17" x14ac:dyDescent="0.25">
      <c r="B599" s="70">
        <v>45550</v>
      </c>
      <c r="C599" s="62">
        <v>833</v>
      </c>
      <c r="D599" s="57">
        <v>101</v>
      </c>
      <c r="E599" s="57" t="s">
        <v>69</v>
      </c>
      <c r="F599" s="63">
        <v>0.3611111111111111</v>
      </c>
      <c r="G599" s="63">
        <v>0.36805555555555558</v>
      </c>
      <c r="H599" s="64">
        <v>6.9444444444444441E-3</v>
      </c>
      <c r="I599" s="57">
        <v>68</v>
      </c>
      <c r="J599" s="64" t="str">
        <f>VLOOKUP(I599,'Master Codes'!B:C,2,FALSE)</f>
        <v>INFT</v>
      </c>
      <c r="K599" s="62" t="s">
        <v>575</v>
      </c>
      <c r="L599" s="62" t="s">
        <v>47</v>
      </c>
      <c r="M599" s="64">
        <f t="shared" si="9"/>
        <v>6.9444444444444441E-3</v>
      </c>
      <c r="N599" s="3"/>
      <c r="O599" s="3"/>
      <c r="P599" s="3"/>
      <c r="Q599" s="3"/>
    </row>
    <row r="600" spans="2:17" x14ac:dyDescent="0.25">
      <c r="B600" s="69">
        <v>45550</v>
      </c>
      <c r="C600" s="58">
        <v>809</v>
      </c>
      <c r="D600" s="59">
        <v>1907</v>
      </c>
      <c r="E600" s="59" t="s">
        <v>83</v>
      </c>
      <c r="F600" s="60">
        <v>0.3659722222222222</v>
      </c>
      <c r="G600" s="60">
        <v>0.5131944444444444</v>
      </c>
      <c r="H600" s="61">
        <v>0.14722222222222223</v>
      </c>
      <c r="I600" s="59">
        <v>46</v>
      </c>
      <c r="J600" s="61" t="str">
        <f>VLOOKUP(I600,'Master Codes'!B:C,2,FALSE)</f>
        <v>MX</v>
      </c>
      <c r="K600" s="58" t="s">
        <v>576</v>
      </c>
      <c r="L600" s="58" t="s">
        <v>47</v>
      </c>
      <c r="M600" s="61">
        <f t="shared" si="9"/>
        <v>0.14722222222222223</v>
      </c>
      <c r="N600" s="3"/>
      <c r="O600" s="3"/>
      <c r="P600" s="3"/>
      <c r="Q600" s="3"/>
    </row>
    <row r="601" spans="2:17" x14ac:dyDescent="0.25">
      <c r="B601" s="70">
        <v>45550</v>
      </c>
      <c r="C601" s="62">
        <v>831</v>
      </c>
      <c r="D601" s="57">
        <v>1991</v>
      </c>
      <c r="E601" s="57" t="s">
        <v>54</v>
      </c>
      <c r="F601" s="63">
        <v>0.5</v>
      </c>
      <c r="G601" s="63">
        <v>0.58333333333333337</v>
      </c>
      <c r="H601" s="64">
        <v>2.0833333333333332E-2</v>
      </c>
      <c r="I601" s="57">
        <v>93</v>
      </c>
      <c r="J601" s="64" t="str">
        <f>VLOOKUP(I601,'Master Codes'!B:C,2,FALSE)</f>
        <v>LATE</v>
      </c>
      <c r="K601" s="62" t="s">
        <v>577</v>
      </c>
      <c r="L601" s="62" t="s">
        <v>144</v>
      </c>
      <c r="M601" s="64">
        <f t="shared" si="9"/>
        <v>6.9444444444444441E-3</v>
      </c>
      <c r="N601" s="3"/>
      <c r="O601" s="3"/>
      <c r="P601" s="3"/>
      <c r="Q601" s="3"/>
    </row>
    <row r="602" spans="2:17" x14ac:dyDescent="0.25">
      <c r="B602" s="69">
        <v>45550</v>
      </c>
      <c r="C602" s="58">
        <v>831</v>
      </c>
      <c r="D602" s="59">
        <v>1991</v>
      </c>
      <c r="E602" s="59" t="s">
        <v>54</v>
      </c>
      <c r="F602" s="60">
        <v>0.5</v>
      </c>
      <c r="G602" s="60">
        <v>0.58333333333333337</v>
      </c>
      <c r="H602" s="61">
        <v>4.8611111111111112E-2</v>
      </c>
      <c r="I602" s="59">
        <v>41</v>
      </c>
      <c r="J602" s="61" t="str">
        <f>VLOOKUP(I602,'Master Codes'!B:C,2,FALSE)</f>
        <v>MX</v>
      </c>
      <c r="K602" s="58" t="s">
        <v>577</v>
      </c>
      <c r="L602" s="58" t="s">
        <v>144</v>
      </c>
      <c r="M602" s="61">
        <f t="shared" si="9"/>
        <v>1.6203703703703703E-2</v>
      </c>
      <c r="N602" s="3"/>
      <c r="O602" s="3"/>
      <c r="P602" s="3"/>
      <c r="Q602" s="3"/>
    </row>
    <row r="603" spans="2:17" x14ac:dyDescent="0.25">
      <c r="B603" s="70">
        <v>45550</v>
      </c>
      <c r="C603" s="62">
        <v>831</v>
      </c>
      <c r="D603" s="57">
        <v>1991</v>
      </c>
      <c r="E603" s="57" t="s">
        <v>54</v>
      </c>
      <c r="F603" s="63">
        <v>0.5</v>
      </c>
      <c r="G603" s="63">
        <v>0.58333333333333337</v>
      </c>
      <c r="H603" s="64">
        <v>1.3888888888888888E-2</v>
      </c>
      <c r="I603" s="57">
        <v>52</v>
      </c>
      <c r="J603" s="64" t="str">
        <f>VLOOKUP(I603,'Master Codes'!B:C,2,FALSE)</f>
        <v>GRD</v>
      </c>
      <c r="K603" s="62" t="s">
        <v>577</v>
      </c>
      <c r="L603" s="62" t="s">
        <v>144</v>
      </c>
      <c r="M603" s="64">
        <f t="shared" si="9"/>
        <v>4.6296296296296294E-3</v>
      </c>
      <c r="N603" s="3"/>
      <c r="O603" s="3"/>
      <c r="P603" s="3"/>
      <c r="Q603" s="3"/>
    </row>
    <row r="604" spans="2:17" x14ac:dyDescent="0.25">
      <c r="B604" s="69">
        <v>45550</v>
      </c>
      <c r="C604" s="58">
        <v>824</v>
      </c>
      <c r="D604" s="59">
        <v>277</v>
      </c>
      <c r="E604" s="59" t="s">
        <v>251</v>
      </c>
      <c r="F604" s="60">
        <v>0.56944444444444442</v>
      </c>
      <c r="G604" s="60">
        <v>0.58680555555555558</v>
      </c>
      <c r="H604" s="61">
        <v>9.0277777777777769E-3</v>
      </c>
      <c r="I604" s="59">
        <v>93</v>
      </c>
      <c r="J604" s="61" t="str">
        <f>VLOOKUP(I604,'Master Codes'!B:C,2,FALSE)</f>
        <v>LATE</v>
      </c>
      <c r="K604" s="58" t="s">
        <v>578</v>
      </c>
      <c r="L604" s="58" t="s">
        <v>144</v>
      </c>
      <c r="M604" s="61">
        <f t="shared" si="9"/>
        <v>4.5138888888888885E-3</v>
      </c>
      <c r="N604" s="3"/>
      <c r="O604" s="3"/>
      <c r="P604" s="3"/>
      <c r="Q604" s="3"/>
    </row>
    <row r="605" spans="2:17" x14ac:dyDescent="0.25">
      <c r="B605" s="70">
        <v>45550</v>
      </c>
      <c r="C605" s="62">
        <v>824</v>
      </c>
      <c r="D605" s="57">
        <v>277</v>
      </c>
      <c r="E605" s="57" t="s">
        <v>251</v>
      </c>
      <c r="F605" s="63">
        <v>0.56944444444444442</v>
      </c>
      <c r="G605" s="63">
        <v>0.58680555555555558</v>
      </c>
      <c r="H605" s="64">
        <v>8.3333333333333332E-3</v>
      </c>
      <c r="I605" s="57" t="s">
        <v>103</v>
      </c>
      <c r="J605" s="64" t="str">
        <f>VLOOKUP(I605,'Master Codes'!B:C,2,FALSE)</f>
        <v>GRD</v>
      </c>
      <c r="K605" s="62" t="s">
        <v>578</v>
      </c>
      <c r="L605" s="62" t="s">
        <v>144</v>
      </c>
      <c r="M605" s="64">
        <f t="shared" si="9"/>
        <v>4.1666666666666666E-3</v>
      </c>
      <c r="N605" s="3"/>
      <c r="O605" s="3"/>
      <c r="P605" s="3"/>
      <c r="Q605" s="3"/>
    </row>
    <row r="606" spans="2:17" x14ac:dyDescent="0.25">
      <c r="B606" s="69">
        <v>45550</v>
      </c>
      <c r="C606" s="58">
        <v>823</v>
      </c>
      <c r="D606" s="59">
        <v>421</v>
      </c>
      <c r="E606" s="59" t="s">
        <v>54</v>
      </c>
      <c r="F606" s="60">
        <v>0.6020833333333333</v>
      </c>
      <c r="G606" s="60">
        <v>0.61597222222222225</v>
      </c>
      <c r="H606" s="61">
        <v>6.2500000000000003E-3</v>
      </c>
      <c r="I606" s="59">
        <v>93</v>
      </c>
      <c r="J606" s="61" t="str">
        <f>VLOOKUP(I606,'Master Codes'!B:C,2,FALSE)</f>
        <v>LATE</v>
      </c>
      <c r="K606" s="58" t="s">
        <v>579</v>
      </c>
      <c r="L606" s="58" t="s">
        <v>144</v>
      </c>
      <c r="M606" s="61">
        <f t="shared" si="9"/>
        <v>3.1250000000000002E-3</v>
      </c>
      <c r="N606" s="3"/>
      <c r="O606" s="3"/>
      <c r="P606" s="3"/>
      <c r="Q606" s="3"/>
    </row>
    <row r="607" spans="2:17" x14ac:dyDescent="0.25">
      <c r="B607" s="70">
        <v>45550</v>
      </c>
      <c r="C607" s="62">
        <v>823</v>
      </c>
      <c r="D607" s="57">
        <v>421</v>
      </c>
      <c r="E607" s="57" t="s">
        <v>54</v>
      </c>
      <c r="F607" s="63">
        <v>0.6020833333333333</v>
      </c>
      <c r="G607" s="63">
        <v>0.61597222222222225</v>
      </c>
      <c r="H607" s="64">
        <v>7.6388888888888886E-3</v>
      </c>
      <c r="I607" s="57" t="s">
        <v>580</v>
      </c>
      <c r="J607" s="64" t="str">
        <f>VLOOKUP(I607,'Master Codes'!B:C,2,FALSE)</f>
        <v>MX</v>
      </c>
      <c r="K607" s="62" t="s">
        <v>579</v>
      </c>
      <c r="L607" s="62" t="s">
        <v>144</v>
      </c>
      <c r="M607" s="64">
        <f t="shared" si="9"/>
        <v>3.8194444444444443E-3</v>
      </c>
      <c r="N607" s="3"/>
      <c r="O607" s="3"/>
      <c r="P607" s="3"/>
      <c r="Q607" s="3"/>
    </row>
    <row r="608" spans="2:17" x14ac:dyDescent="0.25">
      <c r="B608" s="69">
        <v>45550</v>
      </c>
      <c r="C608" s="58">
        <v>846</v>
      </c>
      <c r="D608" s="59">
        <v>503</v>
      </c>
      <c r="E608" s="59" t="s">
        <v>33</v>
      </c>
      <c r="F608" s="60">
        <v>0.59722222222222221</v>
      </c>
      <c r="G608" s="60">
        <v>0.6430555555555556</v>
      </c>
      <c r="H608" s="61">
        <v>4.4444444444444446E-2</v>
      </c>
      <c r="I608" s="59">
        <v>93</v>
      </c>
      <c r="J608" s="61" t="str">
        <f>VLOOKUP(I608,'Master Codes'!B:C,2,FALSE)</f>
        <v>LATE</v>
      </c>
      <c r="K608" s="58" t="s">
        <v>581</v>
      </c>
      <c r="L608" s="58" t="s">
        <v>144</v>
      </c>
      <c r="M608" s="61">
        <f t="shared" si="9"/>
        <v>2.2222222222222223E-2</v>
      </c>
      <c r="N608" s="3"/>
      <c r="O608" s="3"/>
      <c r="P608" s="3"/>
      <c r="Q608" s="3"/>
    </row>
    <row r="609" spans="2:17" x14ac:dyDescent="0.25">
      <c r="B609" s="70">
        <v>45550</v>
      </c>
      <c r="C609" s="62">
        <v>846</v>
      </c>
      <c r="D609" s="57">
        <v>503</v>
      </c>
      <c r="E609" s="57" t="s">
        <v>33</v>
      </c>
      <c r="F609" s="63">
        <v>0.59722222222222221</v>
      </c>
      <c r="G609" s="63">
        <v>0.6430555555555556</v>
      </c>
      <c r="H609" s="64">
        <v>1.3888888888888889E-3</v>
      </c>
      <c r="I609" s="57" t="s">
        <v>56</v>
      </c>
      <c r="J609" s="64" t="str">
        <f>VLOOKUP(I609,'Master Codes'!B:C,2,FALSE)</f>
        <v>STA</v>
      </c>
      <c r="K609" s="62" t="s">
        <v>581</v>
      </c>
      <c r="L609" s="62" t="s">
        <v>144</v>
      </c>
      <c r="M609" s="64">
        <f t="shared" si="9"/>
        <v>6.9444444444444447E-4</v>
      </c>
      <c r="N609" s="3"/>
      <c r="O609" s="3"/>
      <c r="P609" s="3"/>
      <c r="Q609" s="3"/>
    </row>
    <row r="610" spans="2:17" x14ac:dyDescent="0.25">
      <c r="B610" s="69">
        <v>45550</v>
      </c>
      <c r="C610" s="58">
        <v>829</v>
      </c>
      <c r="D610" s="59">
        <v>295</v>
      </c>
      <c r="E610" s="59" t="s">
        <v>113</v>
      </c>
      <c r="F610" s="60">
        <v>0.61111111111111116</v>
      </c>
      <c r="G610" s="60">
        <v>0.71180555555555558</v>
      </c>
      <c r="H610" s="61">
        <v>5.2083333333333336E-2</v>
      </c>
      <c r="I610" s="59">
        <v>93</v>
      </c>
      <c r="J610" s="61" t="str">
        <f>VLOOKUP(I610,'Master Codes'!B:C,2,FALSE)</f>
        <v>LATE</v>
      </c>
      <c r="K610" s="58" t="s">
        <v>582</v>
      </c>
      <c r="L610" s="58" t="s">
        <v>144</v>
      </c>
      <c r="M610" s="61">
        <f t="shared" si="9"/>
        <v>2.6041666666666668E-2</v>
      </c>
      <c r="N610" s="3"/>
      <c r="O610" s="3"/>
      <c r="P610" s="3"/>
      <c r="Q610" s="3"/>
    </row>
    <row r="611" spans="2:17" x14ac:dyDescent="0.25">
      <c r="B611" s="70">
        <v>45550</v>
      </c>
      <c r="C611" s="62">
        <v>829</v>
      </c>
      <c r="D611" s="57">
        <v>295</v>
      </c>
      <c r="E611" s="57" t="s">
        <v>113</v>
      </c>
      <c r="F611" s="63">
        <v>0.61111111111111116</v>
      </c>
      <c r="G611" s="63">
        <v>0.71180555555555558</v>
      </c>
      <c r="H611" s="64">
        <v>4.8611111111111112E-2</v>
      </c>
      <c r="I611" s="57">
        <v>41</v>
      </c>
      <c r="J611" s="64" t="str">
        <f>VLOOKUP(I611,'Master Codes'!B:C,2,FALSE)</f>
        <v>MX</v>
      </c>
      <c r="K611" s="62" t="s">
        <v>582</v>
      </c>
      <c r="L611" s="62" t="s">
        <v>144</v>
      </c>
      <c r="M611" s="64">
        <f t="shared" si="9"/>
        <v>2.4305555555555556E-2</v>
      </c>
      <c r="N611" s="3"/>
      <c r="O611" s="3"/>
      <c r="P611" s="3"/>
      <c r="Q611" s="3"/>
    </row>
    <row r="612" spans="2:17" x14ac:dyDescent="0.25">
      <c r="B612" s="69">
        <v>45550</v>
      </c>
      <c r="C612" s="58">
        <v>841</v>
      </c>
      <c r="D612" s="59">
        <v>657</v>
      </c>
      <c r="E612" s="59" t="s">
        <v>65</v>
      </c>
      <c r="F612" s="60">
        <v>0.63888888888888884</v>
      </c>
      <c r="G612" s="60">
        <v>0.65</v>
      </c>
      <c r="H612" s="61">
        <v>7.6388888888888886E-3</v>
      </c>
      <c r="I612" s="59">
        <v>93</v>
      </c>
      <c r="J612" s="61" t="str">
        <f>VLOOKUP(I612,'Master Codes'!B:C,2,FALSE)</f>
        <v>LATE</v>
      </c>
      <c r="K612" s="58" t="s">
        <v>583</v>
      </c>
      <c r="L612" s="58" t="s">
        <v>144</v>
      </c>
      <c r="M612" s="61">
        <f t="shared" si="9"/>
        <v>3.8194444444444443E-3</v>
      </c>
      <c r="N612" s="3"/>
      <c r="O612" s="3"/>
      <c r="P612" s="3"/>
      <c r="Q612" s="3"/>
    </row>
    <row r="613" spans="2:17" x14ac:dyDescent="0.25">
      <c r="B613" s="70">
        <v>45550</v>
      </c>
      <c r="C613" s="62">
        <v>841</v>
      </c>
      <c r="D613" s="57">
        <v>657</v>
      </c>
      <c r="E613" s="57" t="s">
        <v>65</v>
      </c>
      <c r="F613" s="63">
        <v>0.63888888888888884</v>
      </c>
      <c r="G613" s="63">
        <v>0.65</v>
      </c>
      <c r="H613" s="64">
        <v>3.472222222222222E-3</v>
      </c>
      <c r="I613" s="57" t="s">
        <v>71</v>
      </c>
      <c r="J613" s="64" t="str">
        <f>VLOOKUP(I613,'Master Codes'!B:C,2,FALSE)</f>
        <v>SY</v>
      </c>
      <c r="K613" s="62" t="s">
        <v>583</v>
      </c>
      <c r="L613" s="62" t="s">
        <v>144</v>
      </c>
      <c r="M613" s="64">
        <f t="shared" si="9"/>
        <v>1.736111111111111E-3</v>
      </c>
      <c r="N613" s="3"/>
      <c r="O613" s="3"/>
      <c r="P613" s="3"/>
      <c r="Q613" s="3"/>
    </row>
    <row r="614" spans="2:17" x14ac:dyDescent="0.25">
      <c r="B614" s="69">
        <v>45550</v>
      </c>
      <c r="C614" s="58">
        <v>813</v>
      </c>
      <c r="D614" s="59">
        <v>285</v>
      </c>
      <c r="E614" s="59" t="s">
        <v>50</v>
      </c>
      <c r="F614" s="60">
        <v>0.64375000000000004</v>
      </c>
      <c r="G614" s="60">
        <v>0.65277777777777779</v>
      </c>
      <c r="H614" s="61">
        <v>9.0277777777777769E-3</v>
      </c>
      <c r="I614" s="59">
        <v>93</v>
      </c>
      <c r="J614" s="61" t="str">
        <f>VLOOKUP(I614,'Master Codes'!B:C,2,FALSE)</f>
        <v>LATE</v>
      </c>
      <c r="K614" s="58" t="s">
        <v>511</v>
      </c>
      <c r="L614" s="58" t="s">
        <v>144</v>
      </c>
      <c r="M614" s="61">
        <f t="shared" si="9"/>
        <v>9.0277777777777769E-3</v>
      </c>
      <c r="N614" s="3"/>
      <c r="O614" s="3"/>
      <c r="P614" s="3"/>
      <c r="Q614" s="3"/>
    </row>
    <row r="615" spans="2:17" x14ac:dyDescent="0.25">
      <c r="B615" s="70">
        <v>45552</v>
      </c>
      <c r="C615" s="14">
        <v>827</v>
      </c>
      <c r="D615" s="14">
        <v>427</v>
      </c>
      <c r="E615" s="16" t="s">
        <v>54</v>
      </c>
      <c r="F615" s="63">
        <v>0.5</v>
      </c>
      <c r="G615" s="63">
        <v>0.50416666666666665</v>
      </c>
      <c r="H615" s="64">
        <v>4.1666666666666666E-3</v>
      </c>
      <c r="I615" s="16" t="s">
        <v>584</v>
      </c>
      <c r="J615" s="55" t="str">
        <f>VLOOKUP(I615,'Master Codes'!B:C,2,FALSE)</f>
        <v>STA</v>
      </c>
      <c r="K615" s="14" t="s">
        <v>585</v>
      </c>
      <c r="L615" s="14" t="s">
        <v>18</v>
      </c>
      <c r="M615" s="55">
        <f t="shared" si="9"/>
        <v>4.1666666666666666E-3</v>
      </c>
    </row>
    <row r="616" spans="2:17" x14ac:dyDescent="0.25">
      <c r="B616" s="69">
        <v>45553</v>
      </c>
      <c r="C616" s="58">
        <v>851</v>
      </c>
      <c r="D616" s="59">
        <v>427</v>
      </c>
      <c r="E616" s="59" t="s">
        <v>54</v>
      </c>
      <c r="F616" s="60">
        <v>0.54166666666666663</v>
      </c>
      <c r="G616" s="60">
        <v>0.55000000000000004</v>
      </c>
      <c r="H616" s="61">
        <v>8.3333333333333332E-3</v>
      </c>
      <c r="I616" s="59" t="s">
        <v>56</v>
      </c>
      <c r="J616" s="61" t="str">
        <f>VLOOKUP(I616,'Master Codes'!B:C,2,FALSE)</f>
        <v>STA</v>
      </c>
      <c r="K616" s="58" t="s">
        <v>586</v>
      </c>
      <c r="L616" s="58" t="s">
        <v>47</v>
      </c>
      <c r="M616" s="61">
        <f t="shared" si="9"/>
        <v>8.3333333333333332E-3</v>
      </c>
      <c r="N616" s="3"/>
      <c r="O616" s="3"/>
      <c r="P616" s="3"/>
      <c r="Q616" s="3"/>
    </row>
    <row r="617" spans="2:17" x14ac:dyDescent="0.25">
      <c r="B617" s="70">
        <v>45553</v>
      </c>
      <c r="C617" s="62">
        <v>827</v>
      </c>
      <c r="D617" s="57">
        <v>285</v>
      </c>
      <c r="E617" s="57" t="s">
        <v>50</v>
      </c>
      <c r="F617" s="63">
        <v>0.61111111111111116</v>
      </c>
      <c r="G617" s="63">
        <v>0.61388888888888893</v>
      </c>
      <c r="H617" s="64">
        <v>2.7777777777777779E-3</v>
      </c>
      <c r="I617" s="57">
        <v>68</v>
      </c>
      <c r="J617" s="64" t="str">
        <f>VLOOKUP(I617,'Master Codes'!B:C,2,FALSE)</f>
        <v>INFT</v>
      </c>
      <c r="K617" s="62" t="s">
        <v>587</v>
      </c>
      <c r="L617" s="62" t="s">
        <v>47</v>
      </c>
      <c r="M617" s="64">
        <f t="shared" si="9"/>
        <v>2.7777777777777779E-3</v>
      </c>
      <c r="N617" s="3"/>
      <c r="O617" s="3"/>
      <c r="P617" s="3"/>
      <c r="Q617" s="3"/>
    </row>
    <row r="618" spans="2:17" x14ac:dyDescent="0.25">
      <c r="B618" s="69">
        <v>45554</v>
      </c>
      <c r="C618" s="58">
        <v>822</v>
      </c>
      <c r="D618" s="59">
        <v>101</v>
      </c>
      <c r="E618" s="59" t="s">
        <v>69</v>
      </c>
      <c r="F618" s="60">
        <v>0.2638888888888889</v>
      </c>
      <c r="G618" s="60">
        <v>0.3034722222222222</v>
      </c>
      <c r="H618" s="61">
        <v>3.9583333333333331E-2</v>
      </c>
      <c r="I618" s="59">
        <v>46</v>
      </c>
      <c r="J618" s="61" t="str">
        <f>VLOOKUP(I618,'Master Codes'!B:C,2,FALSE)</f>
        <v>MX</v>
      </c>
      <c r="K618" s="58" t="s">
        <v>588</v>
      </c>
      <c r="L618" s="58" t="s">
        <v>18</v>
      </c>
      <c r="M618" s="61">
        <f t="shared" si="9"/>
        <v>3.9583333333333331E-2</v>
      </c>
      <c r="N618" s="3"/>
      <c r="O618" s="3"/>
      <c r="P618" s="3"/>
      <c r="Q618" s="3"/>
    </row>
    <row r="619" spans="2:17" x14ac:dyDescent="0.25">
      <c r="B619" s="70">
        <v>45554</v>
      </c>
      <c r="C619" s="62">
        <v>841</v>
      </c>
      <c r="D619" s="57">
        <v>193</v>
      </c>
      <c r="E619" s="57" t="s">
        <v>21</v>
      </c>
      <c r="F619" s="63">
        <v>0.33333333333333331</v>
      </c>
      <c r="G619" s="63">
        <v>0.33402777777777776</v>
      </c>
      <c r="H619" s="64">
        <v>6.9444444444444447E-4</v>
      </c>
      <c r="I619" s="57">
        <v>41</v>
      </c>
      <c r="J619" s="64" t="str">
        <f>VLOOKUP(I619,'Master Codes'!B:C,2,FALSE)</f>
        <v>MX</v>
      </c>
      <c r="K619" s="62" t="s">
        <v>589</v>
      </c>
      <c r="L619" s="62" t="s">
        <v>18</v>
      </c>
      <c r="M619" s="64">
        <f t="shared" si="9"/>
        <v>6.9444444444444447E-4</v>
      </c>
      <c r="N619" s="3"/>
      <c r="O619" s="3"/>
      <c r="P619" s="3"/>
      <c r="Q619" s="3"/>
    </row>
    <row r="620" spans="2:17" x14ac:dyDescent="0.25">
      <c r="B620" s="69">
        <v>45554</v>
      </c>
      <c r="C620" s="58">
        <v>815</v>
      </c>
      <c r="D620" s="59">
        <v>607</v>
      </c>
      <c r="E620" s="59" t="s">
        <v>48</v>
      </c>
      <c r="F620" s="60">
        <v>0.59305555555555556</v>
      </c>
      <c r="G620" s="60">
        <v>0.59375</v>
      </c>
      <c r="H620" s="61">
        <v>6.9444444444444447E-4</v>
      </c>
      <c r="I620" s="59">
        <v>64</v>
      </c>
      <c r="J620" s="61" t="str">
        <f>VLOOKUP(I620,'Master Codes'!B:C,2,FALSE)</f>
        <v>FLT</v>
      </c>
      <c r="K620" s="58" t="s">
        <v>590</v>
      </c>
      <c r="L620" s="58" t="s">
        <v>47</v>
      </c>
      <c r="M620" s="61">
        <f t="shared" si="9"/>
        <v>6.9444444444444447E-4</v>
      </c>
      <c r="N620" s="3"/>
      <c r="O620" s="3"/>
      <c r="P620" s="3"/>
      <c r="Q620" s="3"/>
    </row>
    <row r="621" spans="2:17" x14ac:dyDescent="0.25">
      <c r="B621" s="70">
        <v>45554</v>
      </c>
      <c r="C621" s="62">
        <v>836</v>
      </c>
      <c r="D621" s="57">
        <v>1925</v>
      </c>
      <c r="E621" s="57" t="s">
        <v>110</v>
      </c>
      <c r="F621" s="63">
        <v>0.62986111111111109</v>
      </c>
      <c r="G621" s="63">
        <v>0.64930555555555558</v>
      </c>
      <c r="H621" s="64">
        <v>1.9444444444444445E-2</v>
      </c>
      <c r="I621" s="57">
        <v>95</v>
      </c>
      <c r="J621" s="64" t="str">
        <f>VLOOKUP(I621,'Master Codes'!B:C,2,FALSE)</f>
        <v>FLT</v>
      </c>
      <c r="K621" s="62" t="s">
        <v>591</v>
      </c>
      <c r="L621" s="62" t="s">
        <v>47</v>
      </c>
      <c r="M621" s="64">
        <f t="shared" si="9"/>
        <v>1.9444444444444445E-2</v>
      </c>
      <c r="N621" s="3"/>
      <c r="O621" s="11"/>
      <c r="P621" s="3"/>
      <c r="Q621" s="3"/>
    </row>
    <row r="622" spans="2:17" x14ac:dyDescent="0.25">
      <c r="B622" s="69">
        <v>45554</v>
      </c>
      <c r="C622" s="58">
        <v>848</v>
      </c>
      <c r="D622" s="59">
        <v>395</v>
      </c>
      <c r="E622" s="59" t="s">
        <v>52</v>
      </c>
      <c r="F622" s="60">
        <v>0.63472222222222219</v>
      </c>
      <c r="G622" s="60">
        <v>0.65625</v>
      </c>
      <c r="H622" s="61">
        <v>9.0277777777777769E-3</v>
      </c>
      <c r="I622" s="59">
        <v>93</v>
      </c>
      <c r="J622" s="61" t="str">
        <f>VLOOKUP(I622,'Master Codes'!B:C,2,FALSE)</f>
        <v>LATE</v>
      </c>
      <c r="K622" s="58" t="s">
        <v>592</v>
      </c>
      <c r="L622" s="58" t="s">
        <v>47</v>
      </c>
      <c r="M622" s="61">
        <f t="shared" si="9"/>
        <v>4.5138888888888885E-3</v>
      </c>
      <c r="N622" s="3"/>
      <c r="O622" s="3"/>
      <c r="P622" s="3"/>
      <c r="Q622" s="3"/>
    </row>
    <row r="623" spans="2:17" x14ac:dyDescent="0.25">
      <c r="B623" s="70">
        <v>45554</v>
      </c>
      <c r="C623" s="62">
        <v>848</v>
      </c>
      <c r="D623" s="57">
        <v>395</v>
      </c>
      <c r="E623" s="57" t="s">
        <v>52</v>
      </c>
      <c r="F623" s="63">
        <v>0.63472222222222219</v>
      </c>
      <c r="G623" s="63">
        <v>0.65625</v>
      </c>
      <c r="H623" s="64">
        <v>1.2500000000000001E-2</v>
      </c>
      <c r="I623" s="57" t="s">
        <v>56</v>
      </c>
      <c r="J623" s="64" t="str">
        <f>VLOOKUP(I623,'Master Codes'!B:C,2,FALSE)</f>
        <v>STA</v>
      </c>
      <c r="K623" s="62" t="s">
        <v>592</v>
      </c>
      <c r="L623" s="62" t="s">
        <v>47</v>
      </c>
      <c r="M623" s="64">
        <f t="shared" si="9"/>
        <v>6.2500000000000003E-3</v>
      </c>
      <c r="N623" s="3"/>
      <c r="O623" s="3"/>
      <c r="P623" s="3"/>
      <c r="Q623" s="3"/>
    </row>
    <row r="624" spans="2:17" x14ac:dyDescent="0.25">
      <c r="B624" s="69">
        <v>45554</v>
      </c>
      <c r="C624" s="58">
        <v>841</v>
      </c>
      <c r="D624" s="59">
        <v>295</v>
      </c>
      <c r="E624" s="59" t="s">
        <v>113</v>
      </c>
      <c r="F624" s="60">
        <v>0.64861111111111114</v>
      </c>
      <c r="G624" s="60">
        <v>0.66249999999999998</v>
      </c>
      <c r="H624" s="61">
        <v>6.2500000000000003E-3</v>
      </c>
      <c r="I624" s="59">
        <v>93</v>
      </c>
      <c r="J624" s="61" t="str">
        <f>VLOOKUP(I624,'Master Codes'!B:C,2,FALSE)</f>
        <v>LATE</v>
      </c>
      <c r="K624" s="58" t="s">
        <v>593</v>
      </c>
      <c r="L624" s="58" t="s">
        <v>47</v>
      </c>
      <c r="M624" s="61">
        <f t="shared" si="9"/>
        <v>3.1250000000000002E-3</v>
      </c>
      <c r="N624" s="3"/>
      <c r="O624" s="3"/>
      <c r="P624" s="3"/>
      <c r="Q624" s="3"/>
    </row>
    <row r="625" spans="2:17" x14ac:dyDescent="0.25">
      <c r="B625" s="70">
        <v>45554</v>
      </c>
      <c r="C625" s="62">
        <v>841</v>
      </c>
      <c r="D625" s="57">
        <v>295</v>
      </c>
      <c r="E625" s="57" t="s">
        <v>113</v>
      </c>
      <c r="F625" s="63">
        <v>0.64861111111111114</v>
      </c>
      <c r="G625" s="63">
        <v>0.66249999999999998</v>
      </c>
      <c r="H625" s="64">
        <v>7.6388888888888886E-3</v>
      </c>
      <c r="I625" s="57" t="s">
        <v>162</v>
      </c>
      <c r="J625" s="64" t="str">
        <f>VLOOKUP(I625,'Master Codes'!B:C,2,FALSE)</f>
        <v>MX</v>
      </c>
      <c r="K625" s="62" t="s">
        <v>593</v>
      </c>
      <c r="L625" s="62" t="s">
        <v>47</v>
      </c>
      <c r="M625" s="64">
        <f t="shared" si="9"/>
        <v>3.8194444444444443E-3</v>
      </c>
      <c r="N625" s="3"/>
      <c r="O625" s="3"/>
      <c r="P625" s="3"/>
      <c r="Q625" s="3"/>
    </row>
    <row r="626" spans="2:17" x14ac:dyDescent="0.25">
      <c r="B626" s="69">
        <v>45554</v>
      </c>
      <c r="C626" s="58">
        <v>825</v>
      </c>
      <c r="D626" s="59">
        <v>421</v>
      </c>
      <c r="E626" s="59" t="s">
        <v>54</v>
      </c>
      <c r="F626" s="60">
        <v>0.64375000000000004</v>
      </c>
      <c r="G626" s="60">
        <v>0.66249999999999998</v>
      </c>
      <c r="H626" s="61">
        <v>1.3888888888888888E-2</v>
      </c>
      <c r="I626" s="59">
        <v>93</v>
      </c>
      <c r="J626" s="61" t="str">
        <f>VLOOKUP(I626,'Master Codes'!B:C,2,FALSE)</f>
        <v>LATE</v>
      </c>
      <c r="K626" s="58" t="s">
        <v>594</v>
      </c>
      <c r="L626" s="58" t="s">
        <v>47</v>
      </c>
      <c r="M626" s="61">
        <f t="shared" si="9"/>
        <v>6.9444444444444441E-3</v>
      </c>
      <c r="N626" s="3"/>
      <c r="O626" s="3"/>
      <c r="P626" s="3"/>
      <c r="Q626" s="3"/>
    </row>
    <row r="627" spans="2:17" x14ac:dyDescent="0.25">
      <c r="B627" s="70">
        <v>45554</v>
      </c>
      <c r="C627" s="62">
        <v>825</v>
      </c>
      <c r="D627" s="57">
        <v>421</v>
      </c>
      <c r="E627" s="57" t="s">
        <v>54</v>
      </c>
      <c r="F627" s="63">
        <v>0.64375000000000004</v>
      </c>
      <c r="G627" s="63">
        <v>0.66249999999999998</v>
      </c>
      <c r="H627" s="64">
        <v>4.8611111111111112E-3</v>
      </c>
      <c r="I627" s="57">
        <v>68</v>
      </c>
      <c r="J627" s="64" t="str">
        <f>VLOOKUP(I627,'Master Codes'!B:C,2,FALSE)</f>
        <v>INFT</v>
      </c>
      <c r="K627" s="62" t="s">
        <v>594</v>
      </c>
      <c r="L627" s="62" t="s">
        <v>47</v>
      </c>
      <c r="M627" s="64">
        <f t="shared" si="9"/>
        <v>2.4305555555555556E-3</v>
      </c>
      <c r="N627" s="3"/>
      <c r="O627" s="3"/>
      <c r="P627" s="3"/>
      <c r="Q627" s="3"/>
    </row>
    <row r="628" spans="2:17" x14ac:dyDescent="0.25">
      <c r="B628" s="69">
        <v>45554</v>
      </c>
      <c r="C628" s="58">
        <v>835</v>
      </c>
      <c r="D628" s="59">
        <v>657</v>
      </c>
      <c r="E628" s="59" t="s">
        <v>65</v>
      </c>
      <c r="F628" s="60">
        <v>0.67152777777777772</v>
      </c>
      <c r="G628" s="60">
        <v>0.69374999999999998</v>
      </c>
      <c r="H628" s="61">
        <v>5.5555555555555558E-3</v>
      </c>
      <c r="I628" s="59">
        <v>93</v>
      </c>
      <c r="J628" s="61" t="str">
        <f>VLOOKUP(I628,'Master Codes'!B:C,2,FALSE)</f>
        <v>LATE</v>
      </c>
      <c r="K628" s="58" t="s">
        <v>595</v>
      </c>
      <c r="L628" s="58" t="s">
        <v>47</v>
      </c>
      <c r="M628" s="61">
        <f t="shared" si="9"/>
        <v>2.7777777777777779E-3</v>
      </c>
      <c r="N628" s="3"/>
      <c r="O628" s="3"/>
      <c r="P628" s="3"/>
      <c r="Q628" s="3"/>
    </row>
    <row r="629" spans="2:17" x14ac:dyDescent="0.25">
      <c r="B629" s="70">
        <v>45554</v>
      </c>
      <c r="C629" s="62">
        <v>835</v>
      </c>
      <c r="D629" s="57">
        <v>657</v>
      </c>
      <c r="E629" s="57" t="s">
        <v>65</v>
      </c>
      <c r="F629" s="63">
        <v>0.67152777777777772</v>
      </c>
      <c r="G629" s="63">
        <v>0.69374999999999998</v>
      </c>
      <c r="H629" s="64">
        <v>1.6666666666666666E-2</v>
      </c>
      <c r="I629" s="57">
        <v>95</v>
      </c>
      <c r="J629" s="64" t="str">
        <f>VLOOKUP(I629,'Master Codes'!B:C,2,FALSE)</f>
        <v>FLT</v>
      </c>
      <c r="K629" s="62" t="s">
        <v>595</v>
      </c>
      <c r="L629" s="62" t="s">
        <v>47</v>
      </c>
      <c r="M629" s="64">
        <f t="shared" si="9"/>
        <v>8.3333333333333332E-3</v>
      </c>
      <c r="N629" s="3"/>
      <c r="O629" s="3"/>
      <c r="P629" s="3"/>
      <c r="Q629" s="3"/>
    </row>
    <row r="630" spans="2:17" x14ac:dyDescent="0.25">
      <c r="B630" s="69">
        <v>45554</v>
      </c>
      <c r="C630" s="58">
        <v>849</v>
      </c>
      <c r="D630" s="59">
        <v>107</v>
      </c>
      <c r="E630" s="59" t="s">
        <v>69</v>
      </c>
      <c r="F630" s="60">
        <v>0.66666666666666663</v>
      </c>
      <c r="G630" s="60">
        <v>0.70208333333333328</v>
      </c>
      <c r="H630" s="61">
        <v>3.5416666666666666E-2</v>
      </c>
      <c r="I630" s="59">
        <v>93</v>
      </c>
      <c r="J630" s="61" t="str">
        <f>VLOOKUP(I630,'Master Codes'!B:C,2,FALSE)</f>
        <v>LATE</v>
      </c>
      <c r="K630" s="58" t="s">
        <v>202</v>
      </c>
      <c r="L630" s="58" t="s">
        <v>47</v>
      </c>
      <c r="M630" s="61">
        <f t="shared" si="9"/>
        <v>3.5416666666666666E-2</v>
      </c>
      <c r="N630" s="3"/>
      <c r="O630" s="3"/>
      <c r="P630" s="3"/>
      <c r="Q630" s="3"/>
    </row>
    <row r="631" spans="2:17" x14ac:dyDescent="0.25">
      <c r="B631" s="70">
        <v>45554</v>
      </c>
      <c r="C631" s="62">
        <v>816</v>
      </c>
      <c r="D631" s="57">
        <v>261</v>
      </c>
      <c r="E631" s="57" t="s">
        <v>120</v>
      </c>
      <c r="F631" s="63">
        <v>0.68541666666666667</v>
      </c>
      <c r="G631" s="63">
        <v>0.68680555555555556</v>
      </c>
      <c r="H631" s="64">
        <v>1.3888888888888889E-3</v>
      </c>
      <c r="I631" s="57">
        <v>93</v>
      </c>
      <c r="J631" s="64" t="str">
        <f>VLOOKUP(I631,'Master Codes'!B:C,2,FALSE)</f>
        <v>LATE</v>
      </c>
      <c r="K631" s="62" t="s">
        <v>202</v>
      </c>
      <c r="L631" s="62" t="s">
        <v>47</v>
      </c>
      <c r="M631" s="64">
        <f t="shared" si="9"/>
        <v>1.3888888888888889E-3</v>
      </c>
      <c r="N631" s="3"/>
      <c r="O631" s="3"/>
      <c r="P631" s="3"/>
      <c r="Q631" s="3"/>
    </row>
    <row r="632" spans="2:17" x14ac:dyDescent="0.25">
      <c r="B632" s="69">
        <v>45554</v>
      </c>
      <c r="C632" s="58">
        <v>834</v>
      </c>
      <c r="D632" s="59">
        <v>217</v>
      </c>
      <c r="E632" s="59" t="s">
        <v>76</v>
      </c>
      <c r="F632" s="60">
        <v>0.68055555555555558</v>
      </c>
      <c r="G632" s="60">
        <v>0.69652777777777775</v>
      </c>
      <c r="H632" s="61">
        <v>9.7222222222222224E-3</v>
      </c>
      <c r="I632" s="59">
        <v>93</v>
      </c>
      <c r="J632" s="61" t="str">
        <f>VLOOKUP(I632,'Master Codes'!B:C,2,FALSE)</f>
        <v>LATE</v>
      </c>
      <c r="K632" s="58" t="s">
        <v>596</v>
      </c>
      <c r="L632" s="58" t="s">
        <v>47</v>
      </c>
      <c r="M632" s="61">
        <f t="shared" si="9"/>
        <v>4.8611111111111112E-3</v>
      </c>
      <c r="N632" s="3"/>
      <c r="O632" s="3"/>
      <c r="P632" s="3"/>
      <c r="Q632" s="3"/>
    </row>
    <row r="633" spans="2:17" x14ac:dyDescent="0.25">
      <c r="B633" s="70">
        <v>45554</v>
      </c>
      <c r="C633" s="62">
        <v>834</v>
      </c>
      <c r="D633" s="57">
        <v>217</v>
      </c>
      <c r="E633" s="57" t="s">
        <v>76</v>
      </c>
      <c r="F633" s="63">
        <v>0.68055555555555558</v>
      </c>
      <c r="G633" s="63">
        <v>0.69652777777777775</v>
      </c>
      <c r="H633" s="64">
        <v>6.2500000000000003E-3</v>
      </c>
      <c r="I633" s="57" t="s">
        <v>476</v>
      </c>
      <c r="J633" s="64" t="str">
        <f>VLOOKUP(I633,'Master Codes'!B:C,2,FALSE)</f>
        <v>STA</v>
      </c>
      <c r="K633" s="62" t="s">
        <v>596</v>
      </c>
      <c r="L633" s="62" t="s">
        <v>47</v>
      </c>
      <c r="M633" s="64">
        <f t="shared" si="9"/>
        <v>3.1250000000000002E-3</v>
      </c>
      <c r="N633" s="3"/>
      <c r="O633" s="3"/>
      <c r="P633" s="3"/>
      <c r="Q633" s="3"/>
    </row>
    <row r="634" spans="2:17" x14ac:dyDescent="0.25">
      <c r="B634" s="69">
        <v>45555</v>
      </c>
      <c r="C634" s="13">
        <v>847</v>
      </c>
      <c r="D634" s="15">
        <v>1915</v>
      </c>
      <c r="E634" s="15" t="s">
        <v>50</v>
      </c>
      <c r="F634" s="51">
        <v>0.25</v>
      </c>
      <c r="G634" s="51">
        <v>0.25277777777777777</v>
      </c>
      <c r="H634" s="52">
        <v>2.7777777777777779E-3</v>
      </c>
      <c r="I634" s="15" t="s">
        <v>34</v>
      </c>
      <c r="J634" s="61" t="str">
        <f>VLOOKUP(I634,'Master Codes'!B:C,2,FALSE)</f>
        <v>MX</v>
      </c>
      <c r="K634" s="13" t="s">
        <v>597</v>
      </c>
      <c r="L634" s="58" t="s">
        <v>18</v>
      </c>
      <c r="M634" s="61">
        <f t="shared" si="9"/>
        <v>2.7777777777777779E-3</v>
      </c>
    </row>
    <row r="635" spans="2:17" x14ac:dyDescent="0.25">
      <c r="B635" s="70">
        <v>45555</v>
      </c>
      <c r="C635" s="14">
        <v>825</v>
      </c>
      <c r="D635" s="16">
        <v>367</v>
      </c>
      <c r="E635" s="16" t="s">
        <v>93</v>
      </c>
      <c r="F635" s="54">
        <v>0.25486111111111109</v>
      </c>
      <c r="G635" s="54">
        <v>0.28402777777777777</v>
      </c>
      <c r="H635" s="55">
        <v>2.9166666666666667E-2</v>
      </c>
      <c r="I635" s="16">
        <v>65</v>
      </c>
      <c r="J635" s="64" t="str">
        <f>VLOOKUP(I635,'Master Codes'!B:C,2,FALSE)</f>
        <v>FLT</v>
      </c>
      <c r="K635" s="14" t="s">
        <v>598</v>
      </c>
      <c r="L635" s="62" t="s">
        <v>18</v>
      </c>
      <c r="M635" s="64">
        <f t="shared" si="9"/>
        <v>2.9166666666666667E-2</v>
      </c>
    </row>
    <row r="636" spans="2:17" x14ac:dyDescent="0.25">
      <c r="B636" s="67">
        <v>45555</v>
      </c>
      <c r="C636" s="13">
        <v>829</v>
      </c>
      <c r="D636" s="15">
        <v>1697</v>
      </c>
      <c r="E636" s="15" t="s">
        <v>25</v>
      </c>
      <c r="F636" s="51">
        <v>0.32430555555555557</v>
      </c>
      <c r="G636" s="51">
        <v>0.32847222222222222</v>
      </c>
      <c r="H636" s="52">
        <v>4.1666666666666666E-3</v>
      </c>
      <c r="I636" s="15">
        <v>41</v>
      </c>
      <c r="J636" s="61" t="str">
        <f>VLOOKUP(I636,'Master Codes'!B:C,2,FALSE)</f>
        <v>MX</v>
      </c>
      <c r="K636" s="13" t="s">
        <v>599</v>
      </c>
      <c r="L636" s="58" t="s">
        <v>18</v>
      </c>
      <c r="M636" s="61">
        <f t="shared" si="9"/>
        <v>4.1666666666666666E-3</v>
      </c>
      <c r="N636" s="3"/>
    </row>
    <row r="637" spans="2:17" x14ac:dyDescent="0.25">
      <c r="B637" s="68">
        <v>45555</v>
      </c>
      <c r="C637" s="14">
        <v>804</v>
      </c>
      <c r="D637" s="16">
        <v>655</v>
      </c>
      <c r="E637" s="16" t="s">
        <v>65</v>
      </c>
      <c r="F637" s="54">
        <v>0.61111111111111116</v>
      </c>
      <c r="G637" s="54">
        <v>0.77500000000000002</v>
      </c>
      <c r="H637" s="55">
        <v>0.16388888888888889</v>
      </c>
      <c r="I637" s="16">
        <v>42</v>
      </c>
      <c r="J637" s="64" t="str">
        <f>VLOOKUP(I637,'Master Codes'!B:C,2,FALSE)</f>
        <v>MX</v>
      </c>
      <c r="K637" s="14" t="s">
        <v>600</v>
      </c>
      <c r="L637" s="62" t="s">
        <v>144</v>
      </c>
      <c r="M637" s="64">
        <f t="shared" si="9"/>
        <v>0.16388888888888889</v>
      </c>
      <c r="N637" s="3"/>
    </row>
    <row r="638" spans="2:17" x14ac:dyDescent="0.25">
      <c r="B638" s="67">
        <v>45555</v>
      </c>
      <c r="C638" s="13">
        <v>842</v>
      </c>
      <c r="D638" s="15">
        <v>421</v>
      </c>
      <c r="E638" s="15" t="s">
        <v>54</v>
      </c>
      <c r="F638" s="51">
        <v>0.61597222222222225</v>
      </c>
      <c r="G638" s="51">
        <v>0.63541666666666663</v>
      </c>
      <c r="H638" s="52">
        <v>1.9444444444444445E-2</v>
      </c>
      <c r="I638" s="15">
        <v>41</v>
      </c>
      <c r="J638" s="61" t="str">
        <f>VLOOKUP(I638,'Master Codes'!B:C,2,FALSE)</f>
        <v>MX</v>
      </c>
      <c r="K638" s="13" t="s">
        <v>601</v>
      </c>
      <c r="L638" s="58" t="s">
        <v>144</v>
      </c>
      <c r="M638" s="61">
        <f t="shared" si="9"/>
        <v>1.9444444444444445E-2</v>
      </c>
      <c r="N638" s="3"/>
    </row>
    <row r="639" spans="2:17" x14ac:dyDescent="0.25">
      <c r="B639" s="68">
        <v>45555</v>
      </c>
      <c r="C639" s="14">
        <v>822</v>
      </c>
      <c r="D639" s="16">
        <v>607</v>
      </c>
      <c r="E639" s="16" t="s">
        <v>48</v>
      </c>
      <c r="F639" s="54">
        <v>0.68055555555555558</v>
      </c>
      <c r="G639" s="54">
        <v>0.74097222222222225</v>
      </c>
      <c r="H639" s="55">
        <v>6.0416666666666667E-2</v>
      </c>
      <c r="I639" s="16">
        <v>46</v>
      </c>
      <c r="J639" s="64" t="str">
        <f>VLOOKUP(I639,'Master Codes'!B:C,2,FALSE)</f>
        <v>MX</v>
      </c>
      <c r="K639" s="14" t="s">
        <v>602</v>
      </c>
      <c r="L639" s="62" t="s">
        <v>144</v>
      </c>
      <c r="M639" s="64">
        <f t="shared" si="9"/>
        <v>6.0416666666666667E-2</v>
      </c>
      <c r="N639" s="3"/>
    </row>
    <row r="640" spans="2:17" x14ac:dyDescent="0.25">
      <c r="B640" s="67">
        <v>45555</v>
      </c>
      <c r="C640" s="13">
        <v>834</v>
      </c>
      <c r="D640" s="15">
        <v>261</v>
      </c>
      <c r="E640" s="15" t="s">
        <v>120</v>
      </c>
      <c r="F640" s="51">
        <v>0.75972222222222219</v>
      </c>
      <c r="G640" s="51">
        <v>0.78472222222222221</v>
      </c>
      <c r="H640" s="52">
        <v>2.5000000000000001E-2</v>
      </c>
      <c r="I640" s="15">
        <v>46</v>
      </c>
      <c r="J640" s="61" t="str">
        <f>VLOOKUP(I640,'Master Codes'!B:C,2,FALSE)</f>
        <v>MX</v>
      </c>
      <c r="K640" s="13" t="s">
        <v>603</v>
      </c>
      <c r="L640" s="58" t="s">
        <v>144</v>
      </c>
      <c r="M640" s="61">
        <f t="shared" si="9"/>
        <v>2.5000000000000001E-2</v>
      </c>
      <c r="N640" s="3"/>
    </row>
    <row r="641" spans="2:14" x14ac:dyDescent="0.25">
      <c r="B641" s="68">
        <v>45555</v>
      </c>
      <c r="C641" s="14">
        <v>832</v>
      </c>
      <c r="D641" s="16">
        <v>285</v>
      </c>
      <c r="E641" s="16" t="s">
        <v>50</v>
      </c>
      <c r="F641" s="54">
        <v>0.65277777777777779</v>
      </c>
      <c r="G641" s="54">
        <v>0.67638888888888893</v>
      </c>
      <c r="H641" s="55">
        <v>1.3888888888888888E-2</v>
      </c>
      <c r="I641" s="16">
        <v>93</v>
      </c>
      <c r="J641" s="64" t="str">
        <f>VLOOKUP(I641,'Master Codes'!B:C,2,FALSE)</f>
        <v>LATE</v>
      </c>
      <c r="K641" s="14" t="s">
        <v>604</v>
      </c>
      <c r="L641" s="62" t="s">
        <v>144</v>
      </c>
      <c r="M641" s="64">
        <f t="shared" si="9"/>
        <v>6.9444444444444441E-3</v>
      </c>
      <c r="N641" s="3"/>
    </row>
    <row r="642" spans="2:14" x14ac:dyDescent="0.25">
      <c r="B642" s="67">
        <v>45555</v>
      </c>
      <c r="C642" s="13">
        <v>832</v>
      </c>
      <c r="D642" s="15">
        <v>285</v>
      </c>
      <c r="E642" s="15" t="s">
        <v>50</v>
      </c>
      <c r="F642" s="51">
        <v>0.65277777777777779</v>
      </c>
      <c r="G642" s="51">
        <v>0.67638888888888893</v>
      </c>
      <c r="H642" s="52">
        <v>9.7222222222222224E-3</v>
      </c>
      <c r="I642" s="15">
        <v>68</v>
      </c>
      <c r="J642" s="61" t="str">
        <f>VLOOKUP(I642,'Master Codes'!B:C,2,FALSE)</f>
        <v>INFT</v>
      </c>
      <c r="K642" s="13" t="s">
        <v>604</v>
      </c>
      <c r="L642" s="58" t="s">
        <v>144</v>
      </c>
      <c r="M642" s="61">
        <f t="shared" ref="M642:M705" si="10" xml:space="preserve"> H642 / COUNTIFS($B:$B, B642, $D:$D, D642)</f>
        <v>4.8611111111111112E-3</v>
      </c>
      <c r="N642" s="3"/>
    </row>
    <row r="643" spans="2:14" x14ac:dyDescent="0.25">
      <c r="B643" s="68">
        <v>45556</v>
      </c>
      <c r="C643" s="14">
        <v>820</v>
      </c>
      <c r="D643" s="16">
        <v>1965</v>
      </c>
      <c r="E643" s="16" t="s">
        <v>97</v>
      </c>
      <c r="F643" s="54">
        <v>0.27361111111111114</v>
      </c>
      <c r="G643" s="54">
        <v>0.27569444444444446</v>
      </c>
      <c r="H643" s="55">
        <v>2.0833333333333333E-3</v>
      </c>
      <c r="I643" s="16">
        <v>99</v>
      </c>
      <c r="J643" s="64" t="str">
        <f>VLOOKUP(I643,'Master Codes'!B:C,2,FALSE)</f>
        <v>SOC</v>
      </c>
      <c r="K643" s="14" t="s">
        <v>605</v>
      </c>
      <c r="L643" s="62" t="s">
        <v>144</v>
      </c>
      <c r="M643" s="64">
        <f t="shared" si="10"/>
        <v>2.0833333333333333E-3</v>
      </c>
      <c r="N643" s="3"/>
    </row>
    <row r="644" spans="2:14" x14ac:dyDescent="0.25">
      <c r="B644" s="67">
        <v>45557</v>
      </c>
      <c r="C644" s="13">
        <v>804</v>
      </c>
      <c r="D644" s="13">
        <v>215</v>
      </c>
      <c r="E644" s="15" t="s">
        <v>248</v>
      </c>
      <c r="F644" s="51">
        <v>0.47708333333333336</v>
      </c>
      <c r="G644" s="51">
        <v>0.52638888888888891</v>
      </c>
      <c r="H644" s="52">
        <v>2.6388888888888889E-2</v>
      </c>
      <c r="I644" s="15">
        <v>93</v>
      </c>
      <c r="J644" s="61" t="str">
        <f>VLOOKUP(I644,'Master Codes'!B:C,2,FALSE)</f>
        <v>LATE</v>
      </c>
      <c r="K644" s="13" t="s">
        <v>606</v>
      </c>
      <c r="L644" s="58" t="s">
        <v>144</v>
      </c>
      <c r="M644" s="61">
        <f t="shared" si="10"/>
        <v>1.3194444444444444E-2</v>
      </c>
    </row>
    <row r="645" spans="2:14" x14ac:dyDescent="0.25">
      <c r="B645" s="68">
        <v>45557</v>
      </c>
      <c r="C645" s="14">
        <v>804</v>
      </c>
      <c r="D645" s="14">
        <v>215</v>
      </c>
      <c r="E645" s="16" t="s">
        <v>248</v>
      </c>
      <c r="F645" s="54">
        <v>0.47708333333333336</v>
      </c>
      <c r="G645" s="54">
        <v>0.52638888888888891</v>
      </c>
      <c r="H645" s="55">
        <v>2.2916666666666665E-2</v>
      </c>
      <c r="I645" s="16" t="s">
        <v>103</v>
      </c>
      <c r="J645" s="64" t="str">
        <f>VLOOKUP(I645,'Master Codes'!B:C,2,FALSE)</f>
        <v>GRD</v>
      </c>
      <c r="K645" s="14" t="s">
        <v>606</v>
      </c>
      <c r="L645" s="62" t="s">
        <v>144</v>
      </c>
      <c r="M645" s="64">
        <f t="shared" si="10"/>
        <v>1.1458333333333333E-2</v>
      </c>
    </row>
    <row r="646" spans="2:14" x14ac:dyDescent="0.25">
      <c r="B646" s="67">
        <v>45557</v>
      </c>
      <c r="C646" s="13">
        <v>842</v>
      </c>
      <c r="D646" s="13">
        <v>105</v>
      </c>
      <c r="E646" s="15" t="s">
        <v>69</v>
      </c>
      <c r="F646" s="51">
        <v>0.4861111111111111</v>
      </c>
      <c r="G646" s="51">
        <v>0.49722222222222223</v>
      </c>
      <c r="H646" s="52">
        <v>1.1111111111111112E-2</v>
      </c>
      <c r="I646" s="15">
        <v>63</v>
      </c>
      <c r="J646" s="61" t="str">
        <f>VLOOKUP(I646,'Master Codes'!B:C,2,FALSE)</f>
        <v>FLT</v>
      </c>
      <c r="K646" s="13" t="s">
        <v>607</v>
      </c>
      <c r="L646" s="58" t="s">
        <v>144</v>
      </c>
      <c r="M646" s="61">
        <f t="shared" si="10"/>
        <v>1.1111111111111112E-2</v>
      </c>
    </row>
    <row r="647" spans="2:14" x14ac:dyDescent="0.25">
      <c r="B647" s="68">
        <v>45557</v>
      </c>
      <c r="C647" s="14">
        <v>809</v>
      </c>
      <c r="D647" s="16">
        <v>345</v>
      </c>
      <c r="E647" s="16" t="s">
        <v>24</v>
      </c>
      <c r="F647" s="54">
        <v>0.52361111111111114</v>
      </c>
      <c r="G647" s="54">
        <v>0.53680555555555554</v>
      </c>
      <c r="H647" s="55">
        <v>9.0277777777777769E-3</v>
      </c>
      <c r="I647" s="16">
        <v>93</v>
      </c>
      <c r="J647" s="64" t="str">
        <f>VLOOKUP(I647,'Master Codes'!B:C,2,FALSE)</f>
        <v>LATE</v>
      </c>
      <c r="K647" s="14" t="s">
        <v>608</v>
      </c>
      <c r="L647" s="62" t="s">
        <v>144</v>
      </c>
      <c r="M647" s="64">
        <f t="shared" si="10"/>
        <v>4.5138888888888885E-3</v>
      </c>
      <c r="N647" s="3"/>
    </row>
    <row r="648" spans="2:14" x14ac:dyDescent="0.25">
      <c r="B648" s="67">
        <v>45557</v>
      </c>
      <c r="C648" s="13">
        <v>809</v>
      </c>
      <c r="D648" s="15">
        <v>345</v>
      </c>
      <c r="E648" s="15" t="s">
        <v>24</v>
      </c>
      <c r="F648" s="51">
        <v>0.52361111111111114</v>
      </c>
      <c r="G648" s="51">
        <v>0.53680555555555554</v>
      </c>
      <c r="H648" s="52">
        <v>4.1666666666666666E-3</v>
      </c>
      <c r="I648" s="15" t="s">
        <v>87</v>
      </c>
      <c r="J648" s="61" t="str">
        <f>VLOOKUP(I648,'Master Codes'!B:C,2,FALSE)</f>
        <v>GRD</v>
      </c>
      <c r="K648" s="13" t="s">
        <v>608</v>
      </c>
      <c r="L648" s="58" t="s">
        <v>144</v>
      </c>
      <c r="M648" s="61">
        <f t="shared" si="10"/>
        <v>2.0833333333333333E-3</v>
      </c>
      <c r="N648" s="3"/>
    </row>
    <row r="649" spans="2:14" x14ac:dyDescent="0.25">
      <c r="B649" s="68">
        <v>45557</v>
      </c>
      <c r="C649" s="14">
        <v>843</v>
      </c>
      <c r="D649" s="16">
        <v>633</v>
      </c>
      <c r="E649" s="16" t="s">
        <v>116</v>
      </c>
      <c r="F649" s="54">
        <v>0.56527777777777777</v>
      </c>
      <c r="G649" s="54">
        <v>0.57361111111111107</v>
      </c>
      <c r="H649" s="55">
        <v>2.7777777777777779E-3</v>
      </c>
      <c r="I649" s="16">
        <v>93</v>
      </c>
      <c r="J649" s="64" t="str">
        <f>VLOOKUP(I649,'Master Codes'!B:C,2,FALSE)</f>
        <v>LATE</v>
      </c>
      <c r="K649" s="14" t="s">
        <v>609</v>
      </c>
      <c r="L649" s="62" t="s">
        <v>144</v>
      </c>
      <c r="M649" s="64">
        <f t="shared" si="10"/>
        <v>1.3888888888888889E-3</v>
      </c>
      <c r="N649" s="3"/>
    </row>
    <row r="650" spans="2:14" x14ac:dyDescent="0.25">
      <c r="B650" s="67">
        <v>45557</v>
      </c>
      <c r="C650" s="13">
        <v>843</v>
      </c>
      <c r="D650" s="15">
        <v>633</v>
      </c>
      <c r="E650" s="15" t="s">
        <v>116</v>
      </c>
      <c r="F650" s="51">
        <v>0.56527777777777777</v>
      </c>
      <c r="G650" s="51">
        <v>0.57361111111111107</v>
      </c>
      <c r="H650" s="52">
        <v>5.5555555555555558E-3</v>
      </c>
      <c r="I650" s="15" t="s">
        <v>56</v>
      </c>
      <c r="J650" s="61" t="str">
        <f>VLOOKUP(I650,'Master Codes'!B:C,2,FALSE)</f>
        <v>STA</v>
      </c>
      <c r="K650" s="13" t="s">
        <v>609</v>
      </c>
      <c r="L650" s="58" t="s">
        <v>144</v>
      </c>
      <c r="M650" s="61">
        <f t="shared" si="10"/>
        <v>2.7777777777777779E-3</v>
      </c>
      <c r="N650" s="3"/>
    </row>
    <row r="651" spans="2:14" x14ac:dyDescent="0.25">
      <c r="B651" s="68">
        <v>45557</v>
      </c>
      <c r="C651" s="14">
        <v>808</v>
      </c>
      <c r="D651" s="16">
        <v>1947</v>
      </c>
      <c r="E651" s="16" t="s">
        <v>97</v>
      </c>
      <c r="F651" s="54">
        <v>0.56944444444444442</v>
      </c>
      <c r="G651" s="54">
        <v>0.59861111111111109</v>
      </c>
      <c r="H651" s="55">
        <v>2.9166666666666667E-2</v>
      </c>
      <c r="I651" s="16">
        <v>87</v>
      </c>
      <c r="J651" s="64" t="str">
        <f>VLOOKUP(I651,'Master Codes'!B:C,2,FALSE)</f>
        <v>ATC</v>
      </c>
      <c r="K651" s="14" t="s">
        <v>610</v>
      </c>
      <c r="L651" s="62" t="s">
        <v>144</v>
      </c>
      <c r="M651" s="64">
        <f t="shared" si="10"/>
        <v>2.9166666666666667E-2</v>
      </c>
      <c r="N651" s="3"/>
    </row>
    <row r="652" spans="2:14" x14ac:dyDescent="0.25">
      <c r="B652" s="67">
        <v>45557</v>
      </c>
      <c r="C652" s="13">
        <v>835</v>
      </c>
      <c r="D652" s="15">
        <v>503</v>
      </c>
      <c r="E652" s="15" t="s">
        <v>33</v>
      </c>
      <c r="F652" s="51">
        <v>0.57916666666666672</v>
      </c>
      <c r="G652" s="51">
        <v>0.60555555555555551</v>
      </c>
      <c r="H652" s="52">
        <v>2.6388888888888889E-2</v>
      </c>
      <c r="I652" s="15">
        <v>87</v>
      </c>
      <c r="J652" s="61" t="str">
        <f>VLOOKUP(I652,'Master Codes'!B:C,2,FALSE)</f>
        <v>ATC</v>
      </c>
      <c r="K652" s="13" t="s">
        <v>611</v>
      </c>
      <c r="L652" s="58" t="s">
        <v>144</v>
      </c>
      <c r="M652" s="61">
        <f t="shared" si="10"/>
        <v>2.6388888888888889E-2</v>
      </c>
      <c r="N652" s="3"/>
    </row>
    <row r="653" spans="2:14" x14ac:dyDescent="0.25">
      <c r="B653" s="68">
        <v>45557</v>
      </c>
      <c r="C653" s="14">
        <v>825</v>
      </c>
      <c r="D653" s="16">
        <v>277</v>
      </c>
      <c r="E653" s="16" t="s">
        <v>251</v>
      </c>
      <c r="F653" s="54">
        <v>0.59305555555555556</v>
      </c>
      <c r="G653" s="54">
        <v>0.59583333333333333</v>
      </c>
      <c r="H653" s="55">
        <v>2.7777777777777779E-3</v>
      </c>
      <c r="I653" s="16">
        <v>87</v>
      </c>
      <c r="J653" s="64" t="str">
        <f>VLOOKUP(I653,'Master Codes'!B:C,2,FALSE)</f>
        <v>ATC</v>
      </c>
      <c r="K653" s="14" t="s">
        <v>612</v>
      </c>
      <c r="L653" s="62" t="s">
        <v>144</v>
      </c>
      <c r="M653" s="64">
        <f t="shared" si="10"/>
        <v>2.7777777777777779E-3</v>
      </c>
      <c r="N653" s="3"/>
    </row>
    <row r="654" spans="2:14" x14ac:dyDescent="0.25">
      <c r="B654" s="67">
        <v>45557</v>
      </c>
      <c r="C654" s="13">
        <v>844</v>
      </c>
      <c r="D654" s="15">
        <v>617</v>
      </c>
      <c r="E654" s="15" t="s">
        <v>613</v>
      </c>
      <c r="F654" s="51">
        <v>0.6020833333333333</v>
      </c>
      <c r="G654" s="51">
        <v>0.60347222222222219</v>
      </c>
      <c r="H654" s="52">
        <v>1.3888888888888889E-3</v>
      </c>
      <c r="I654" s="15">
        <v>65</v>
      </c>
      <c r="J654" s="61" t="str">
        <f>VLOOKUP(I654,'Master Codes'!B:C,2,FALSE)</f>
        <v>FLT</v>
      </c>
      <c r="K654" s="13" t="s">
        <v>614</v>
      </c>
      <c r="L654" s="58" t="s">
        <v>144</v>
      </c>
      <c r="M654" s="61">
        <f t="shared" si="10"/>
        <v>1.3888888888888889E-3</v>
      </c>
      <c r="N654" s="3"/>
    </row>
    <row r="655" spans="2:14" x14ac:dyDescent="0.25">
      <c r="B655" s="68">
        <v>45557</v>
      </c>
      <c r="C655" s="14">
        <v>816</v>
      </c>
      <c r="D655" s="16">
        <v>1701</v>
      </c>
      <c r="E655" s="16" t="s">
        <v>59</v>
      </c>
      <c r="F655" s="54">
        <v>0.6069444444444444</v>
      </c>
      <c r="G655" s="54">
        <v>0.65</v>
      </c>
      <c r="H655" s="55">
        <v>3.6111111111111108E-2</v>
      </c>
      <c r="I655" s="16">
        <v>93</v>
      </c>
      <c r="J655" s="64" t="str">
        <f>VLOOKUP(I655,'Master Codes'!B:C,2,FALSE)</f>
        <v>LATE</v>
      </c>
      <c r="K655" s="14" t="s">
        <v>615</v>
      </c>
      <c r="L655" s="62" t="s">
        <v>144</v>
      </c>
      <c r="M655" s="64">
        <f t="shared" si="10"/>
        <v>1.8055555555555554E-2</v>
      </c>
      <c r="N655" s="3"/>
    </row>
    <row r="656" spans="2:14" x14ac:dyDescent="0.25">
      <c r="B656" s="67">
        <v>45557</v>
      </c>
      <c r="C656" s="13">
        <v>816</v>
      </c>
      <c r="D656" s="15">
        <v>1701</v>
      </c>
      <c r="E656" s="15" t="s">
        <v>59</v>
      </c>
      <c r="F656" s="51">
        <v>0.6069444444444444</v>
      </c>
      <c r="G656" s="51">
        <v>0.65</v>
      </c>
      <c r="H656" s="52">
        <v>6.9444444444444441E-3</v>
      </c>
      <c r="I656" s="15" t="s">
        <v>166</v>
      </c>
      <c r="J656" s="61" t="str">
        <f>VLOOKUP(I656,'Master Codes'!B:C,2,FALSE)</f>
        <v>STA</v>
      </c>
      <c r="K656" s="13" t="s">
        <v>615</v>
      </c>
      <c r="L656" s="58" t="s">
        <v>144</v>
      </c>
      <c r="M656" s="61">
        <f t="shared" si="10"/>
        <v>3.472222222222222E-3</v>
      </c>
      <c r="N656" s="3"/>
    </row>
    <row r="657" spans="2:14" x14ac:dyDescent="0.25">
      <c r="B657" s="68">
        <v>45557</v>
      </c>
      <c r="C657" s="14">
        <v>849</v>
      </c>
      <c r="D657" s="16">
        <v>285</v>
      </c>
      <c r="E657" s="16" t="s">
        <v>50</v>
      </c>
      <c r="F657" s="54">
        <v>0.61597222222222225</v>
      </c>
      <c r="G657" s="54">
        <v>0.62986111111111109</v>
      </c>
      <c r="H657" s="55">
        <v>1.3888888888888888E-2</v>
      </c>
      <c r="I657" s="16">
        <v>65</v>
      </c>
      <c r="J657" s="64" t="str">
        <f>VLOOKUP(I657,'Master Codes'!B:C,2,FALSE)</f>
        <v>FLT</v>
      </c>
      <c r="K657" s="14" t="s">
        <v>616</v>
      </c>
      <c r="L657" s="62" t="s">
        <v>144</v>
      </c>
      <c r="M657" s="64">
        <f t="shared" si="10"/>
        <v>1.3888888888888888E-2</v>
      </c>
    </row>
    <row r="658" spans="2:14" x14ac:dyDescent="0.25">
      <c r="B658" s="67">
        <v>45557</v>
      </c>
      <c r="C658" s="13">
        <v>813</v>
      </c>
      <c r="D658" s="15">
        <v>395</v>
      </c>
      <c r="E658" s="15" t="s">
        <v>52</v>
      </c>
      <c r="F658" s="51">
        <v>0.62083333333333335</v>
      </c>
      <c r="G658" s="51">
        <v>0.6479166666666667</v>
      </c>
      <c r="H658" s="52">
        <v>2.7083333333333334E-2</v>
      </c>
      <c r="I658" s="15">
        <v>93</v>
      </c>
      <c r="J658" s="61" t="str">
        <f>VLOOKUP(I658,'Master Codes'!B:C,2,FALSE)</f>
        <v>LATE</v>
      </c>
      <c r="K658" s="13" t="s">
        <v>617</v>
      </c>
      <c r="L658" s="58" t="s">
        <v>144</v>
      </c>
      <c r="M658" s="61">
        <f t="shared" si="10"/>
        <v>2.7083333333333334E-2</v>
      </c>
      <c r="N658" s="3"/>
    </row>
    <row r="659" spans="2:14" x14ac:dyDescent="0.25">
      <c r="B659" s="68">
        <v>45557</v>
      </c>
      <c r="C659" s="14">
        <v>820</v>
      </c>
      <c r="D659" s="16">
        <v>421</v>
      </c>
      <c r="E659" s="16" t="s">
        <v>54</v>
      </c>
      <c r="F659" s="54">
        <v>0.625</v>
      </c>
      <c r="G659" s="54">
        <v>0.64513888888888893</v>
      </c>
      <c r="H659" s="55">
        <v>1.3194444444444444E-2</v>
      </c>
      <c r="I659" s="16">
        <v>93</v>
      </c>
      <c r="J659" s="64" t="str">
        <f>VLOOKUP(I659,'Master Codes'!B:C,2,FALSE)</f>
        <v>LATE</v>
      </c>
      <c r="K659" s="14" t="s">
        <v>618</v>
      </c>
      <c r="L659" s="62" t="s">
        <v>144</v>
      </c>
      <c r="M659" s="64">
        <f t="shared" si="10"/>
        <v>6.5972222222222222E-3</v>
      </c>
      <c r="N659" s="3"/>
    </row>
    <row r="660" spans="2:14" x14ac:dyDescent="0.25">
      <c r="B660" s="67">
        <v>45557</v>
      </c>
      <c r="C660" s="13">
        <v>820</v>
      </c>
      <c r="D660" s="15">
        <v>421</v>
      </c>
      <c r="E660" s="15" t="s">
        <v>54</v>
      </c>
      <c r="F660" s="51">
        <v>0.625</v>
      </c>
      <c r="G660" s="51">
        <v>0.64513888888888893</v>
      </c>
      <c r="H660" s="52">
        <v>6.2500000000000003E-3</v>
      </c>
      <c r="I660" s="15">
        <v>95</v>
      </c>
      <c r="J660" s="61" t="str">
        <f>VLOOKUP(I660,'Master Codes'!B:C,2,FALSE)</f>
        <v>FLT</v>
      </c>
      <c r="K660" s="13" t="s">
        <v>618</v>
      </c>
      <c r="L660" s="58" t="s">
        <v>144</v>
      </c>
      <c r="M660" s="61">
        <f t="shared" si="10"/>
        <v>3.1250000000000002E-3</v>
      </c>
      <c r="N660" s="3"/>
    </row>
    <row r="661" spans="2:14" x14ac:dyDescent="0.25">
      <c r="B661" s="68">
        <v>45557</v>
      </c>
      <c r="C661" s="14">
        <v>828</v>
      </c>
      <c r="D661" s="16">
        <v>295</v>
      </c>
      <c r="E661" s="16" t="s">
        <v>113</v>
      </c>
      <c r="F661" s="54">
        <v>0.62986111111111109</v>
      </c>
      <c r="G661" s="54">
        <v>0.67777777777777781</v>
      </c>
      <c r="H661" s="55">
        <v>3.5416666666666666E-2</v>
      </c>
      <c r="I661" s="16">
        <v>93</v>
      </c>
      <c r="J661" s="64" t="str">
        <f>VLOOKUP(I661,'Master Codes'!B:C,2,FALSE)</f>
        <v>LATE</v>
      </c>
      <c r="K661" s="14" t="s">
        <v>619</v>
      </c>
      <c r="L661" s="62" t="s">
        <v>144</v>
      </c>
      <c r="M661" s="64">
        <f t="shared" si="10"/>
        <v>1.7708333333333333E-2</v>
      </c>
      <c r="N661" s="3"/>
    </row>
    <row r="662" spans="2:14" x14ac:dyDescent="0.25">
      <c r="B662" s="67">
        <v>45557</v>
      </c>
      <c r="C662" s="13">
        <v>828</v>
      </c>
      <c r="D662" s="15">
        <v>295</v>
      </c>
      <c r="E662" s="15" t="s">
        <v>113</v>
      </c>
      <c r="F662" s="51">
        <v>0.62986111111111109</v>
      </c>
      <c r="G662" s="51">
        <v>0.67777777777777781</v>
      </c>
      <c r="H662" s="52">
        <v>1.2500000000000001E-2</v>
      </c>
      <c r="I662" s="15">
        <v>37</v>
      </c>
      <c r="J662" s="61" t="str">
        <f>VLOOKUP(I662,'Master Codes'!B:C,2,FALSE)</f>
        <v>CAT</v>
      </c>
      <c r="K662" s="13" t="s">
        <v>619</v>
      </c>
      <c r="L662" s="58" t="s">
        <v>144</v>
      </c>
      <c r="M662" s="61">
        <f t="shared" si="10"/>
        <v>6.2500000000000003E-3</v>
      </c>
      <c r="N662" s="3"/>
    </row>
    <row r="663" spans="2:14" x14ac:dyDescent="0.25">
      <c r="B663" s="68">
        <v>45557</v>
      </c>
      <c r="C663" s="14">
        <v>841</v>
      </c>
      <c r="D663" s="16">
        <v>605</v>
      </c>
      <c r="E663" s="16" t="s">
        <v>48</v>
      </c>
      <c r="F663" s="54">
        <v>0.64375000000000004</v>
      </c>
      <c r="G663" s="54">
        <v>0.67083333333333328</v>
      </c>
      <c r="H663" s="55">
        <v>2.7083333333333334E-2</v>
      </c>
      <c r="I663" s="16">
        <v>93</v>
      </c>
      <c r="J663" s="64" t="str">
        <f>VLOOKUP(I663,'Master Codes'!B:C,2,FALSE)</f>
        <v>LATE</v>
      </c>
      <c r="K663" s="14" t="s">
        <v>620</v>
      </c>
      <c r="L663" s="62" t="s">
        <v>144</v>
      </c>
      <c r="M663" s="64">
        <f t="shared" si="10"/>
        <v>1.3541666666666667E-2</v>
      </c>
      <c r="N663" s="3"/>
    </row>
    <row r="664" spans="2:14" x14ac:dyDescent="0.25">
      <c r="B664" s="67">
        <v>45557</v>
      </c>
      <c r="C664" s="13">
        <v>841</v>
      </c>
      <c r="D664" s="15">
        <v>605</v>
      </c>
      <c r="E664" s="15" t="s">
        <v>48</v>
      </c>
      <c r="F664" s="51">
        <v>0.64375000000000004</v>
      </c>
      <c r="G664" s="51">
        <v>0.67083333333333328</v>
      </c>
      <c r="H664" s="52">
        <v>2.4305555555555556E-2</v>
      </c>
      <c r="I664" s="15">
        <v>63</v>
      </c>
      <c r="J664" s="61" t="str">
        <f>VLOOKUP(I664,'Master Codes'!B:C,2,FALSE)</f>
        <v>FLT</v>
      </c>
      <c r="K664" s="13" t="s">
        <v>620</v>
      </c>
      <c r="L664" s="58" t="s">
        <v>144</v>
      </c>
      <c r="M664" s="61">
        <f t="shared" si="10"/>
        <v>1.2152777777777778E-2</v>
      </c>
      <c r="N664" s="3"/>
    </row>
    <row r="665" spans="2:14" x14ac:dyDescent="0.25">
      <c r="B665" s="68">
        <v>45557</v>
      </c>
      <c r="C665" s="14">
        <v>847</v>
      </c>
      <c r="D665" s="16">
        <v>657</v>
      </c>
      <c r="E665" s="16" t="s">
        <v>65</v>
      </c>
      <c r="F665" s="54">
        <v>0.64861111111111114</v>
      </c>
      <c r="G665" s="54">
        <v>0.66666666666666663</v>
      </c>
      <c r="H665" s="55">
        <v>1.8055555555555554E-2</v>
      </c>
      <c r="I665" s="16">
        <v>37</v>
      </c>
      <c r="J665" s="64" t="str">
        <f>VLOOKUP(I665,'Master Codes'!B:C,2,FALSE)</f>
        <v>CAT</v>
      </c>
      <c r="K665" s="14" t="s">
        <v>621</v>
      </c>
      <c r="L665" s="62" t="s">
        <v>144</v>
      </c>
      <c r="M665" s="64">
        <f t="shared" si="10"/>
        <v>1.8055555555555554E-2</v>
      </c>
      <c r="N665" s="3"/>
    </row>
    <row r="666" spans="2:14" x14ac:dyDescent="0.25">
      <c r="B666" s="67">
        <v>45558</v>
      </c>
      <c r="C666" s="13">
        <v>814</v>
      </c>
      <c r="D666" s="15">
        <v>367</v>
      </c>
      <c r="E666" s="15" t="s">
        <v>93</v>
      </c>
      <c r="F666" s="51">
        <v>0.30555555555555558</v>
      </c>
      <c r="G666" s="51">
        <v>0.31527777777777777</v>
      </c>
      <c r="H666" s="52">
        <v>9.7222222222222224E-3</v>
      </c>
      <c r="I666" s="15">
        <v>41</v>
      </c>
      <c r="J666" s="61" t="str">
        <f>VLOOKUP(I666,'Master Codes'!B:C,2,FALSE)</f>
        <v>MX</v>
      </c>
      <c r="K666" s="13" t="s">
        <v>622</v>
      </c>
      <c r="L666" s="58" t="s">
        <v>47</v>
      </c>
      <c r="M666" s="61">
        <f t="shared" si="10"/>
        <v>9.7222222222222224E-3</v>
      </c>
      <c r="N666" s="3"/>
    </row>
    <row r="667" spans="2:14" x14ac:dyDescent="0.25">
      <c r="B667" s="68">
        <v>45558</v>
      </c>
      <c r="C667" s="14">
        <v>813</v>
      </c>
      <c r="D667" s="16">
        <v>655</v>
      </c>
      <c r="E667" s="16" t="s">
        <v>65</v>
      </c>
      <c r="F667" s="54">
        <v>0.6069444444444444</v>
      </c>
      <c r="G667" s="54">
        <v>0.66180555555555554</v>
      </c>
      <c r="H667" s="55">
        <v>5.486111111111111E-2</v>
      </c>
      <c r="I667" s="16">
        <v>64</v>
      </c>
      <c r="J667" s="64" t="str">
        <f>VLOOKUP(I667,'Master Codes'!B:C,2,FALSE)</f>
        <v>FLT</v>
      </c>
      <c r="K667" s="14" t="s">
        <v>623</v>
      </c>
      <c r="L667" s="62" t="s">
        <v>144</v>
      </c>
      <c r="M667" s="64">
        <f t="shared" si="10"/>
        <v>5.486111111111111E-2</v>
      </c>
      <c r="N667" s="3"/>
    </row>
    <row r="668" spans="2:14" x14ac:dyDescent="0.25">
      <c r="B668" s="67">
        <v>45558</v>
      </c>
      <c r="C668" s="13">
        <v>831</v>
      </c>
      <c r="D668" s="15">
        <v>395</v>
      </c>
      <c r="E668" s="15" t="s">
        <v>52</v>
      </c>
      <c r="F668" s="51">
        <v>0.61111111111111116</v>
      </c>
      <c r="G668" s="51">
        <v>0.61319444444444449</v>
      </c>
      <c r="H668" s="52">
        <v>2.0833333333333333E-3</v>
      </c>
      <c r="I668" s="15" t="s">
        <v>285</v>
      </c>
      <c r="J668" s="61" t="str">
        <f>VLOOKUP(I668,'Master Codes'!B:C,2,FALSE)</f>
        <v>GRD</v>
      </c>
      <c r="K668" s="13" t="s">
        <v>624</v>
      </c>
      <c r="L668" s="58" t="s">
        <v>144</v>
      </c>
      <c r="M668" s="61">
        <f t="shared" si="10"/>
        <v>2.0833333333333333E-3</v>
      </c>
      <c r="N668" s="3"/>
    </row>
    <row r="669" spans="2:14" x14ac:dyDescent="0.25">
      <c r="B669" s="68">
        <v>45558</v>
      </c>
      <c r="C669" s="14">
        <v>848</v>
      </c>
      <c r="D669" s="16">
        <v>607</v>
      </c>
      <c r="E669" s="16" t="s">
        <v>48</v>
      </c>
      <c r="F669" s="54">
        <v>0.66666666666666663</v>
      </c>
      <c r="G669" s="54">
        <v>0.66736111111111107</v>
      </c>
      <c r="H669" s="55">
        <v>6.9444444444444447E-4</v>
      </c>
      <c r="I669" s="16">
        <v>68</v>
      </c>
      <c r="J669" s="64" t="str">
        <f>VLOOKUP(I669,'Master Codes'!B:C,2,FALSE)</f>
        <v>INFT</v>
      </c>
      <c r="K669" s="14" t="s">
        <v>625</v>
      </c>
      <c r="L669" s="62" t="s">
        <v>144</v>
      </c>
      <c r="M669" s="64">
        <f t="shared" si="10"/>
        <v>6.9444444444444447E-4</v>
      </c>
      <c r="N669" s="3"/>
    </row>
    <row r="670" spans="2:14" x14ac:dyDescent="0.25">
      <c r="B670" s="67">
        <v>45561</v>
      </c>
      <c r="C670" s="13">
        <v>822</v>
      </c>
      <c r="D670" s="15">
        <v>207</v>
      </c>
      <c r="E670" s="15" t="s">
        <v>626</v>
      </c>
      <c r="F670" s="51">
        <v>0.35208333333333336</v>
      </c>
      <c r="G670" s="51">
        <v>0.35416666666666669</v>
      </c>
      <c r="H670" s="52">
        <v>2.0833333333333333E-3</v>
      </c>
      <c r="I670" s="15" t="s">
        <v>34</v>
      </c>
      <c r="J670" s="61" t="str">
        <f>VLOOKUP(I670,'Master Codes'!B:C,2,FALSE)</f>
        <v>MX</v>
      </c>
      <c r="K670" s="13" t="s">
        <v>627</v>
      </c>
      <c r="L670" s="58" t="s">
        <v>18</v>
      </c>
      <c r="M670" s="61">
        <f t="shared" si="10"/>
        <v>2.0833333333333333E-3</v>
      </c>
    </row>
    <row r="671" spans="2:14" x14ac:dyDescent="0.25">
      <c r="B671" s="68">
        <v>45561</v>
      </c>
      <c r="C671" s="14">
        <v>814</v>
      </c>
      <c r="D671" s="16">
        <v>499</v>
      </c>
      <c r="E671" s="16" t="s">
        <v>57</v>
      </c>
      <c r="F671" s="54">
        <v>0.41249999999999998</v>
      </c>
      <c r="G671" s="54">
        <v>0.56319444444444444</v>
      </c>
      <c r="H671" s="55">
        <v>0.15069444444444444</v>
      </c>
      <c r="I671" s="16">
        <v>105</v>
      </c>
      <c r="J671" s="64" t="str">
        <f>VLOOKUP(I671,'Master Codes'!B:C,2,FALSE)</f>
        <v>FLT</v>
      </c>
      <c r="K671" s="14" t="s">
        <v>628</v>
      </c>
      <c r="L671" s="62" t="s">
        <v>18</v>
      </c>
      <c r="M671" s="64">
        <f t="shared" si="10"/>
        <v>0.15069444444444444</v>
      </c>
    </row>
    <row r="672" spans="2:14" x14ac:dyDescent="0.25">
      <c r="B672" s="67">
        <v>45561</v>
      </c>
      <c r="C672" s="13">
        <v>821</v>
      </c>
      <c r="D672" s="15">
        <v>1813</v>
      </c>
      <c r="E672" s="15" t="s">
        <v>253</v>
      </c>
      <c r="F672" s="51">
        <v>0.59722222222222221</v>
      </c>
      <c r="G672" s="51">
        <v>0.6430555555555556</v>
      </c>
      <c r="H672" s="52">
        <v>4.583333333333333E-2</v>
      </c>
      <c r="I672" s="15">
        <v>41</v>
      </c>
      <c r="J672" s="61" t="str">
        <f>VLOOKUP(I672,'Master Codes'!B:C,2,FALSE)</f>
        <v>MX</v>
      </c>
      <c r="K672" s="13" t="s">
        <v>629</v>
      </c>
      <c r="L672" s="58" t="s">
        <v>47</v>
      </c>
      <c r="M672" s="61">
        <f t="shared" si="10"/>
        <v>4.583333333333333E-2</v>
      </c>
    </row>
    <row r="673" spans="2:13" x14ac:dyDescent="0.25">
      <c r="B673" s="68">
        <v>45561</v>
      </c>
      <c r="C673" s="14">
        <v>856</v>
      </c>
      <c r="D673" s="16">
        <v>215</v>
      </c>
      <c r="E673" s="16" t="s">
        <v>248</v>
      </c>
      <c r="F673" s="54">
        <v>0.56527777777777777</v>
      </c>
      <c r="G673" s="54">
        <v>0.60416666666666663</v>
      </c>
      <c r="H673" s="55">
        <v>3.888888888888889E-2</v>
      </c>
      <c r="I673" s="16">
        <v>93</v>
      </c>
      <c r="J673" s="64" t="str">
        <f>VLOOKUP(I673,'Master Codes'!B:C,2,FALSE)</f>
        <v>LATE</v>
      </c>
      <c r="K673" s="14" t="s">
        <v>202</v>
      </c>
      <c r="L673" s="62" t="s">
        <v>47</v>
      </c>
      <c r="M673" s="64">
        <f t="shared" si="10"/>
        <v>3.888888888888889E-2</v>
      </c>
    </row>
    <row r="674" spans="2:13" x14ac:dyDescent="0.25">
      <c r="B674" s="67">
        <v>45561</v>
      </c>
      <c r="C674" s="13">
        <v>828</v>
      </c>
      <c r="D674" s="15">
        <v>407</v>
      </c>
      <c r="E674" s="15" t="s">
        <v>45</v>
      </c>
      <c r="F674" s="51">
        <v>0.625</v>
      </c>
      <c r="G674" s="51">
        <v>0.64861111111111114</v>
      </c>
      <c r="H674" s="52">
        <v>4.1666666666666666E-3</v>
      </c>
      <c r="I674" s="15">
        <v>93</v>
      </c>
      <c r="J674" s="61" t="str">
        <f>VLOOKUP(I674,'Master Codes'!B:C,2,FALSE)</f>
        <v>LATE</v>
      </c>
      <c r="K674" s="13" t="s">
        <v>630</v>
      </c>
      <c r="L674" s="58" t="s">
        <v>47</v>
      </c>
      <c r="M674" s="61">
        <f t="shared" si="10"/>
        <v>2.0833333333333333E-3</v>
      </c>
    </row>
    <row r="675" spans="2:13" x14ac:dyDescent="0.25">
      <c r="B675" s="68">
        <v>45561</v>
      </c>
      <c r="C675" s="14">
        <v>828</v>
      </c>
      <c r="D675" s="16">
        <v>407</v>
      </c>
      <c r="E675" s="16" t="s">
        <v>45</v>
      </c>
      <c r="F675" s="54">
        <v>0.625</v>
      </c>
      <c r="G675" s="54">
        <v>0.64861111111111114</v>
      </c>
      <c r="H675" s="55">
        <v>1.9444444444444445E-2</v>
      </c>
      <c r="I675" s="16" t="s">
        <v>125</v>
      </c>
      <c r="J675" s="64" t="str">
        <f>VLOOKUP(I675,'Master Codes'!B:C,2,FALSE)</f>
        <v>GRD</v>
      </c>
      <c r="K675" s="14" t="s">
        <v>630</v>
      </c>
      <c r="L675" s="62" t="s">
        <v>47</v>
      </c>
      <c r="M675" s="64">
        <f t="shared" si="10"/>
        <v>9.7222222222222224E-3</v>
      </c>
    </row>
    <row r="676" spans="2:13" x14ac:dyDescent="0.25">
      <c r="B676" s="67">
        <v>45561</v>
      </c>
      <c r="C676" s="13">
        <v>832</v>
      </c>
      <c r="D676" s="15">
        <v>395</v>
      </c>
      <c r="E676" s="15" t="s">
        <v>52</v>
      </c>
      <c r="F676" s="51">
        <v>0.63472222222222219</v>
      </c>
      <c r="G676" s="51">
        <v>0.63680555555555551</v>
      </c>
      <c r="H676" s="52">
        <v>2.0833333333333333E-3</v>
      </c>
      <c r="I676" s="15">
        <v>65</v>
      </c>
      <c r="J676" s="61" t="str">
        <f>VLOOKUP(I676,'Master Codes'!B:C,2,FALSE)</f>
        <v>FLT</v>
      </c>
      <c r="K676" s="13" t="s">
        <v>631</v>
      </c>
      <c r="L676" s="58" t="s">
        <v>47</v>
      </c>
      <c r="M676" s="61">
        <f t="shared" si="10"/>
        <v>2.0833333333333333E-3</v>
      </c>
    </row>
    <row r="677" spans="2:13" x14ac:dyDescent="0.25">
      <c r="B677" s="68">
        <v>45561</v>
      </c>
      <c r="C677" s="14">
        <v>843</v>
      </c>
      <c r="D677" s="16">
        <v>421</v>
      </c>
      <c r="E677" s="16" t="s">
        <v>54</v>
      </c>
      <c r="F677" s="54">
        <v>0.63888888888888884</v>
      </c>
      <c r="G677" s="54">
        <v>0.65416666666666667</v>
      </c>
      <c r="H677" s="55">
        <v>4.1666666666666666E-3</v>
      </c>
      <c r="I677" s="16">
        <v>93</v>
      </c>
      <c r="J677" s="64" t="str">
        <f>VLOOKUP(I677,'Master Codes'!B:C,2,FALSE)</f>
        <v>LATE</v>
      </c>
      <c r="K677" s="14" t="s">
        <v>632</v>
      </c>
      <c r="L677" s="62" t="s">
        <v>47</v>
      </c>
      <c r="M677" s="64">
        <f t="shared" si="10"/>
        <v>2.0833333333333333E-3</v>
      </c>
    </row>
    <row r="678" spans="2:13" x14ac:dyDescent="0.25">
      <c r="B678" s="67">
        <v>45561</v>
      </c>
      <c r="C678" s="13">
        <v>843</v>
      </c>
      <c r="D678" s="15">
        <v>421</v>
      </c>
      <c r="E678" s="15" t="s">
        <v>54</v>
      </c>
      <c r="F678" s="51">
        <v>0.63888888888888884</v>
      </c>
      <c r="G678" s="51">
        <v>0.65416666666666667</v>
      </c>
      <c r="H678" s="52">
        <v>1.1111111111111112E-2</v>
      </c>
      <c r="I678" s="15" t="s">
        <v>71</v>
      </c>
      <c r="J678" s="61" t="str">
        <f>VLOOKUP(I678,'Master Codes'!B:C,2,FALSE)</f>
        <v>SY</v>
      </c>
      <c r="K678" s="13" t="s">
        <v>632</v>
      </c>
      <c r="L678" s="58" t="s">
        <v>47</v>
      </c>
      <c r="M678" s="61">
        <f t="shared" si="10"/>
        <v>5.5555555555555558E-3</v>
      </c>
    </row>
    <row r="679" spans="2:13" x14ac:dyDescent="0.25">
      <c r="B679" s="68">
        <v>45561</v>
      </c>
      <c r="C679" s="14">
        <v>845</v>
      </c>
      <c r="D679" s="16">
        <v>285</v>
      </c>
      <c r="E679" s="16" t="s">
        <v>50</v>
      </c>
      <c r="F679" s="54">
        <v>0.64375000000000004</v>
      </c>
      <c r="G679" s="54">
        <v>0.65277777777777779</v>
      </c>
      <c r="H679" s="55">
        <v>2.0833333333333333E-3</v>
      </c>
      <c r="I679" s="16">
        <v>93</v>
      </c>
      <c r="J679" s="64" t="str">
        <f>VLOOKUP(I679,'Master Codes'!B:C,2,FALSE)</f>
        <v>LATE</v>
      </c>
      <c r="K679" s="14" t="s">
        <v>633</v>
      </c>
      <c r="L679" s="62" t="s">
        <v>47</v>
      </c>
      <c r="M679" s="64">
        <f t="shared" si="10"/>
        <v>1.0416666666666667E-3</v>
      </c>
    </row>
    <row r="680" spans="2:13" x14ac:dyDescent="0.25">
      <c r="B680" s="67">
        <v>45561</v>
      </c>
      <c r="C680" s="13">
        <v>845</v>
      </c>
      <c r="D680" s="15">
        <v>285</v>
      </c>
      <c r="E680" s="15" t="s">
        <v>50</v>
      </c>
      <c r="F680" s="51">
        <v>0.64375000000000004</v>
      </c>
      <c r="G680" s="51">
        <v>0.65277777777777779</v>
      </c>
      <c r="H680" s="52">
        <v>6.9444444444444441E-3</v>
      </c>
      <c r="I680" s="15">
        <v>41</v>
      </c>
      <c r="J680" s="61" t="str">
        <f>VLOOKUP(I680,'Master Codes'!B:C,2,FALSE)</f>
        <v>MX</v>
      </c>
      <c r="K680" s="13" t="s">
        <v>633</v>
      </c>
      <c r="L680" s="58" t="s">
        <v>47</v>
      </c>
      <c r="M680" s="61">
        <f t="shared" si="10"/>
        <v>3.472222222222222E-3</v>
      </c>
    </row>
    <row r="681" spans="2:13" x14ac:dyDescent="0.25">
      <c r="B681" s="68">
        <v>45561</v>
      </c>
      <c r="C681" s="14">
        <v>822</v>
      </c>
      <c r="D681" s="16">
        <v>295</v>
      </c>
      <c r="E681" s="16" t="s">
        <v>113</v>
      </c>
      <c r="F681" s="54">
        <v>0.66666666666666663</v>
      </c>
      <c r="G681" s="54">
        <v>0.68402777777777779</v>
      </c>
      <c r="H681" s="55">
        <v>1.7361111111111112E-2</v>
      </c>
      <c r="I681" s="16" t="s">
        <v>211</v>
      </c>
      <c r="J681" s="64" t="str">
        <f>VLOOKUP(I681,'Master Codes'!B:C,2,FALSE)</f>
        <v>GRD</v>
      </c>
      <c r="K681" s="14" t="s">
        <v>634</v>
      </c>
      <c r="L681" s="62" t="s">
        <v>47</v>
      </c>
      <c r="M681" s="64">
        <f t="shared" si="10"/>
        <v>1.7361111111111112E-2</v>
      </c>
    </row>
    <row r="682" spans="2:13" x14ac:dyDescent="0.25">
      <c r="B682" s="67">
        <v>45561</v>
      </c>
      <c r="C682" s="13">
        <v>840</v>
      </c>
      <c r="D682" s="15">
        <v>657</v>
      </c>
      <c r="E682" s="15" t="s">
        <v>65</v>
      </c>
      <c r="F682" s="51">
        <v>0.67638888888888893</v>
      </c>
      <c r="G682" s="51">
        <v>0.67847222222222225</v>
      </c>
      <c r="H682" s="52">
        <v>2.0833333333333333E-3</v>
      </c>
      <c r="I682" s="15">
        <v>93</v>
      </c>
      <c r="J682" s="61" t="str">
        <f>VLOOKUP(I682,'Master Codes'!B:C,2,FALSE)</f>
        <v>LATE</v>
      </c>
      <c r="K682" s="13" t="s">
        <v>202</v>
      </c>
      <c r="L682" s="58" t="s">
        <v>47</v>
      </c>
      <c r="M682" s="61">
        <f t="shared" si="10"/>
        <v>2.0833333333333333E-3</v>
      </c>
    </row>
    <row r="683" spans="2:13" x14ac:dyDescent="0.25">
      <c r="B683" s="68">
        <v>45561</v>
      </c>
      <c r="C683" s="14">
        <v>852</v>
      </c>
      <c r="D683" s="16">
        <v>107</v>
      </c>
      <c r="E683" s="16" t="s">
        <v>69</v>
      </c>
      <c r="F683" s="54">
        <v>0.65763888888888888</v>
      </c>
      <c r="G683" s="54">
        <v>0.69027777777777777</v>
      </c>
      <c r="H683" s="55">
        <v>3.2638888888888891E-2</v>
      </c>
      <c r="I683" s="16">
        <v>93</v>
      </c>
      <c r="J683" s="64" t="str">
        <f>VLOOKUP(I683,'Master Codes'!B:C,2,FALSE)</f>
        <v>LATE</v>
      </c>
      <c r="K683" s="14" t="s">
        <v>635</v>
      </c>
      <c r="L683" s="62" t="s">
        <v>47</v>
      </c>
      <c r="M683" s="64">
        <f t="shared" si="10"/>
        <v>3.2638888888888891E-2</v>
      </c>
    </row>
    <row r="684" spans="2:13" x14ac:dyDescent="0.25">
      <c r="B684" s="67">
        <v>45562</v>
      </c>
      <c r="C684" s="13">
        <v>814</v>
      </c>
      <c r="D684" s="15">
        <v>367</v>
      </c>
      <c r="E684" s="15" t="s">
        <v>93</v>
      </c>
      <c r="F684" s="51">
        <v>0.25</v>
      </c>
      <c r="G684" s="51">
        <v>0.60069444444444442</v>
      </c>
      <c r="H684" s="52">
        <v>0.35416666666666669</v>
      </c>
      <c r="I684" s="15">
        <v>72</v>
      </c>
      <c r="J684" s="61" t="str">
        <f>VLOOKUP(I684,'Master Codes'!B:C,2,FALSE)</f>
        <v>WX</v>
      </c>
      <c r="K684" s="13" t="s">
        <v>636</v>
      </c>
      <c r="L684" s="58" t="s">
        <v>18</v>
      </c>
      <c r="M684" s="61">
        <f t="shared" si="10"/>
        <v>0.35416666666666669</v>
      </c>
    </row>
    <row r="685" spans="2:13" x14ac:dyDescent="0.25">
      <c r="B685" s="68">
        <v>45562</v>
      </c>
      <c r="C685" s="14">
        <v>816</v>
      </c>
      <c r="D685" s="16">
        <v>1601</v>
      </c>
      <c r="E685" s="16" t="s">
        <v>116</v>
      </c>
      <c r="F685" s="54">
        <v>0.41666666666666669</v>
      </c>
      <c r="G685" s="54">
        <v>0.45694444444444443</v>
      </c>
      <c r="H685" s="55">
        <v>4.027777777777778E-2</v>
      </c>
      <c r="I685" s="16">
        <v>64</v>
      </c>
      <c r="J685" s="64" t="str">
        <f>VLOOKUP(I685,'Master Codes'!B:C,2,FALSE)</f>
        <v>FLT</v>
      </c>
      <c r="K685" s="14" t="s">
        <v>637</v>
      </c>
      <c r="L685" s="62" t="s">
        <v>18</v>
      </c>
      <c r="M685" s="64">
        <f t="shared" si="10"/>
        <v>4.027777777777778E-2</v>
      </c>
    </row>
    <row r="686" spans="2:13" x14ac:dyDescent="0.25">
      <c r="B686" s="67">
        <v>45562</v>
      </c>
      <c r="C686" s="13">
        <v>834</v>
      </c>
      <c r="D686" s="15">
        <v>1803</v>
      </c>
      <c r="E686" s="15" t="s">
        <v>173</v>
      </c>
      <c r="F686" s="51">
        <v>0.35208333333333336</v>
      </c>
      <c r="G686" s="51">
        <v>0.36944444444444446</v>
      </c>
      <c r="H686" s="52">
        <v>1.7361111111111112E-2</v>
      </c>
      <c r="I686" s="15">
        <v>41</v>
      </c>
      <c r="J686" s="61" t="str">
        <f>VLOOKUP(I686,'Master Codes'!B:C,2,FALSE)</f>
        <v>MX</v>
      </c>
      <c r="K686" s="13" t="s">
        <v>638</v>
      </c>
      <c r="L686" s="58" t="s">
        <v>18</v>
      </c>
      <c r="M686" s="61">
        <f t="shared" si="10"/>
        <v>1.7361111111111112E-2</v>
      </c>
    </row>
    <row r="687" spans="2:13" x14ac:dyDescent="0.25">
      <c r="B687" s="68">
        <v>45562</v>
      </c>
      <c r="C687" s="14">
        <v>840</v>
      </c>
      <c r="D687" s="16">
        <v>501</v>
      </c>
      <c r="E687" s="16" t="s">
        <v>33</v>
      </c>
      <c r="F687" s="54">
        <v>0.35694444444444445</v>
      </c>
      <c r="G687" s="54">
        <v>0.3611111111111111</v>
      </c>
      <c r="H687" s="55">
        <v>4.1666666666666666E-3</v>
      </c>
      <c r="I687" s="16">
        <v>68</v>
      </c>
      <c r="J687" s="64" t="str">
        <f>VLOOKUP(I687,'Master Codes'!B:C,2,FALSE)</f>
        <v>INFT</v>
      </c>
      <c r="K687" s="14" t="s">
        <v>639</v>
      </c>
      <c r="L687" s="62" t="s">
        <v>18</v>
      </c>
      <c r="M687" s="64">
        <f t="shared" si="10"/>
        <v>4.1666666666666666E-3</v>
      </c>
    </row>
    <row r="688" spans="2:13" x14ac:dyDescent="0.25">
      <c r="B688" s="67">
        <v>45562</v>
      </c>
      <c r="C688" s="13">
        <v>832</v>
      </c>
      <c r="D688" s="15">
        <v>1655</v>
      </c>
      <c r="E688" s="15" t="s">
        <v>205</v>
      </c>
      <c r="F688" s="51">
        <v>0.4375</v>
      </c>
      <c r="G688" s="51">
        <v>0.74861111111111112</v>
      </c>
      <c r="H688" s="52">
        <v>0.19305555555555556</v>
      </c>
      <c r="I688" s="15" t="s">
        <v>640</v>
      </c>
      <c r="J688" s="61" t="str">
        <f>VLOOKUP(I688,'Master Codes'!B:C,2,FALSE)</f>
        <v>MX</v>
      </c>
      <c r="K688" s="13" t="s">
        <v>641</v>
      </c>
      <c r="L688" s="58" t="s">
        <v>18</v>
      </c>
      <c r="M688" s="61">
        <f t="shared" si="10"/>
        <v>0.19305555555555556</v>
      </c>
    </row>
    <row r="689" spans="2:13" x14ac:dyDescent="0.25">
      <c r="B689" s="68">
        <v>45562</v>
      </c>
      <c r="C689" s="14">
        <v>848</v>
      </c>
      <c r="D689" s="16">
        <v>395</v>
      </c>
      <c r="E689" s="16" t="s">
        <v>52</v>
      </c>
      <c r="F689" s="54">
        <v>0.61111111111111116</v>
      </c>
      <c r="G689" s="54">
        <v>0.67291666666666672</v>
      </c>
      <c r="H689" s="55">
        <v>4.8611111111111112E-2</v>
      </c>
      <c r="I689" s="16">
        <v>46</v>
      </c>
      <c r="J689" s="64" t="str">
        <f>VLOOKUP(I689,'Master Codes'!B:C,2,FALSE)</f>
        <v>MX</v>
      </c>
      <c r="K689" s="14" t="s">
        <v>642</v>
      </c>
      <c r="L689" s="62" t="s">
        <v>144</v>
      </c>
      <c r="M689" s="64">
        <f t="shared" si="10"/>
        <v>2.4305555555555556E-2</v>
      </c>
    </row>
    <row r="690" spans="2:13" x14ac:dyDescent="0.25">
      <c r="B690" s="67">
        <v>45562</v>
      </c>
      <c r="C690" s="13">
        <v>848</v>
      </c>
      <c r="D690" s="15">
        <v>395</v>
      </c>
      <c r="E690" s="15" t="s">
        <v>52</v>
      </c>
      <c r="F690" s="51">
        <v>0.61111111111111116</v>
      </c>
      <c r="G690" s="51">
        <v>0.67291666666666672</v>
      </c>
      <c r="H690" s="52">
        <v>1.3194444444444444E-2</v>
      </c>
      <c r="I690" s="15">
        <v>68</v>
      </c>
      <c r="J690" s="52" t="str">
        <f>VLOOKUP(I690,'Master Codes'!B:C,2,FALSE)</f>
        <v>INFT</v>
      </c>
      <c r="K690" s="13" t="s">
        <v>642</v>
      </c>
      <c r="L690" s="13" t="s">
        <v>144</v>
      </c>
      <c r="M690" s="52">
        <f t="shared" si="10"/>
        <v>6.5972222222222222E-3</v>
      </c>
    </row>
    <row r="691" spans="2:13" x14ac:dyDescent="0.25">
      <c r="B691" s="68">
        <v>45562</v>
      </c>
      <c r="C691" s="14">
        <v>852</v>
      </c>
      <c r="D691" s="16">
        <v>107</v>
      </c>
      <c r="E691" s="16" t="s">
        <v>69</v>
      </c>
      <c r="F691" s="54">
        <v>0.64861111111111114</v>
      </c>
      <c r="G691" s="54">
        <v>0.69791666666666663</v>
      </c>
      <c r="H691" s="55">
        <v>3.888888888888889E-2</v>
      </c>
      <c r="I691" s="16">
        <v>93</v>
      </c>
      <c r="J691" s="55" t="str">
        <f>VLOOKUP(I691,'Master Codes'!B:C,2,FALSE)</f>
        <v>LATE</v>
      </c>
      <c r="K691" s="14" t="s">
        <v>643</v>
      </c>
      <c r="L691" s="14" t="s">
        <v>144</v>
      </c>
      <c r="M691" s="55">
        <f t="shared" si="10"/>
        <v>1.9444444444444445E-2</v>
      </c>
    </row>
    <row r="692" spans="2:13" x14ac:dyDescent="0.25">
      <c r="B692" s="67">
        <v>45562</v>
      </c>
      <c r="C692" s="13">
        <v>852</v>
      </c>
      <c r="D692" s="15">
        <v>107</v>
      </c>
      <c r="E692" s="15" t="s">
        <v>69</v>
      </c>
      <c r="F692" s="51">
        <v>0.64861111111111114</v>
      </c>
      <c r="G692" s="51">
        <v>0.69791666666666663</v>
      </c>
      <c r="H692" s="52">
        <v>1.0416666666666666E-2</v>
      </c>
      <c r="I692" s="15">
        <v>83</v>
      </c>
      <c r="J692" s="52" t="str">
        <f>VLOOKUP(I692,'Master Codes'!B:C,2,FALSE)</f>
        <v>ATC</v>
      </c>
      <c r="K692" s="13" t="s">
        <v>643</v>
      </c>
      <c r="L692" s="13" t="s">
        <v>144</v>
      </c>
      <c r="M692" s="52">
        <f t="shared" si="10"/>
        <v>5.208333333333333E-3</v>
      </c>
    </row>
    <row r="693" spans="2:13" x14ac:dyDescent="0.25">
      <c r="B693" s="68">
        <v>45562</v>
      </c>
      <c r="C693" s="14">
        <v>837</v>
      </c>
      <c r="D693" s="16">
        <v>261</v>
      </c>
      <c r="E693" s="16" t="s">
        <v>120</v>
      </c>
      <c r="F693" s="54">
        <v>0.69444444444444442</v>
      </c>
      <c r="G693" s="54">
        <v>0.7944444444444444</v>
      </c>
      <c r="H693" s="55">
        <v>0.1</v>
      </c>
      <c r="I693" s="16">
        <v>93</v>
      </c>
      <c r="J693" s="55" t="str">
        <f>VLOOKUP(I693,'Master Codes'!B:C,2,FALSE)</f>
        <v>LATE</v>
      </c>
      <c r="K693" s="14" t="s">
        <v>511</v>
      </c>
      <c r="L693" s="14" t="s">
        <v>144</v>
      </c>
      <c r="M693" s="55">
        <f t="shared" si="10"/>
        <v>0.1</v>
      </c>
    </row>
    <row r="694" spans="2:13" x14ac:dyDescent="0.25">
      <c r="B694" s="67">
        <v>45562</v>
      </c>
      <c r="C694" s="13">
        <v>833</v>
      </c>
      <c r="D694" s="15">
        <v>657</v>
      </c>
      <c r="E694" s="15" t="s">
        <v>65</v>
      </c>
      <c r="F694" s="51">
        <v>0.68055555555555558</v>
      </c>
      <c r="G694" s="51">
        <v>0.69166666666666665</v>
      </c>
      <c r="H694" s="52">
        <v>1.1111111111111112E-2</v>
      </c>
      <c r="I694" s="15">
        <v>41</v>
      </c>
      <c r="J694" s="52" t="str">
        <f>VLOOKUP(I694,'Master Codes'!B:C,2,FALSE)</f>
        <v>MX</v>
      </c>
      <c r="K694" s="13" t="s">
        <v>644</v>
      </c>
      <c r="L694" s="13" t="s">
        <v>144</v>
      </c>
      <c r="M694" s="52">
        <f t="shared" si="10"/>
        <v>1.1111111111111112E-2</v>
      </c>
    </row>
    <row r="695" spans="2:13" x14ac:dyDescent="0.25">
      <c r="B695" s="68">
        <v>45563</v>
      </c>
      <c r="C695" s="14">
        <v>833</v>
      </c>
      <c r="D695" s="14">
        <v>1695</v>
      </c>
      <c r="E695" s="16" t="s">
        <v>40</v>
      </c>
      <c r="F695" s="54">
        <v>0.69236111111111109</v>
      </c>
      <c r="G695" s="54">
        <v>0.69374999999999998</v>
      </c>
      <c r="H695" s="55">
        <v>1.3888888888888889E-3</v>
      </c>
      <c r="I695" s="16">
        <v>41</v>
      </c>
      <c r="J695" s="55" t="str">
        <f>VLOOKUP(I695,'Master Codes'!B:C,2,FALSE)</f>
        <v>MX</v>
      </c>
      <c r="K695" s="14" t="s">
        <v>645</v>
      </c>
      <c r="L695" s="14" t="s">
        <v>18</v>
      </c>
      <c r="M695" s="55">
        <f t="shared" si="10"/>
        <v>1.3888888888888889E-3</v>
      </c>
    </row>
    <row r="696" spans="2:13" x14ac:dyDescent="0.25">
      <c r="B696" s="67">
        <v>45563</v>
      </c>
      <c r="C696" s="13">
        <v>837</v>
      </c>
      <c r="D696" s="13">
        <v>1629</v>
      </c>
      <c r="E696" s="15" t="s">
        <v>120</v>
      </c>
      <c r="F696" s="51">
        <v>0.79166666666666663</v>
      </c>
      <c r="G696" s="51">
        <v>0.80277777777777781</v>
      </c>
      <c r="H696" s="52">
        <v>2.7777777777777779E-3</v>
      </c>
      <c r="I696" s="15" t="s">
        <v>580</v>
      </c>
      <c r="J696" s="52" t="str">
        <f>VLOOKUP(I696,'Master Codes'!B:C,2,FALSE)</f>
        <v>MX</v>
      </c>
      <c r="K696" s="13" t="s">
        <v>646</v>
      </c>
      <c r="L696" s="13" t="s">
        <v>18</v>
      </c>
      <c r="M696" s="52">
        <f t="shared" si="10"/>
        <v>1.3888888888888889E-3</v>
      </c>
    </row>
    <row r="697" spans="2:13" x14ac:dyDescent="0.25">
      <c r="B697" s="68">
        <v>45563</v>
      </c>
      <c r="C697" s="14">
        <v>837</v>
      </c>
      <c r="D697" s="14">
        <v>1629</v>
      </c>
      <c r="E697" s="16" t="s">
        <v>120</v>
      </c>
      <c r="F697" s="54">
        <v>0.79166666666666663</v>
      </c>
      <c r="G697" s="54">
        <v>0.80277777777777781</v>
      </c>
      <c r="H697" s="55">
        <v>8.3333333333333332E-3</v>
      </c>
      <c r="I697" s="16">
        <v>93</v>
      </c>
      <c r="J697" s="55" t="str">
        <f>VLOOKUP(I697,'Master Codes'!B:C,2,FALSE)</f>
        <v>LATE</v>
      </c>
      <c r="K697" s="14" t="s">
        <v>646</v>
      </c>
      <c r="L697" s="14" t="s">
        <v>18</v>
      </c>
      <c r="M697" s="55">
        <f t="shared" si="10"/>
        <v>4.1666666666666666E-3</v>
      </c>
    </row>
    <row r="698" spans="2:13" x14ac:dyDescent="0.25">
      <c r="B698" s="67">
        <v>45564</v>
      </c>
      <c r="C698" s="13">
        <v>825</v>
      </c>
      <c r="D698" s="15">
        <v>103</v>
      </c>
      <c r="E698" s="15" t="s">
        <v>69</v>
      </c>
      <c r="F698" s="51">
        <v>0.31041666666666667</v>
      </c>
      <c r="G698" s="51">
        <v>0.31458333333333333</v>
      </c>
      <c r="H698" s="52">
        <v>4.1666666666666666E-3</v>
      </c>
      <c r="I698" s="15">
        <v>41</v>
      </c>
      <c r="J698" s="52" t="str">
        <f>VLOOKUP(I698,'Master Codes'!B:C,2,FALSE)</f>
        <v>MX</v>
      </c>
      <c r="K698" s="13" t="s">
        <v>647</v>
      </c>
      <c r="L698" s="13" t="s">
        <v>47</v>
      </c>
      <c r="M698" s="52">
        <f t="shared" si="10"/>
        <v>4.1666666666666666E-3</v>
      </c>
    </row>
    <row r="699" spans="2:13" x14ac:dyDescent="0.25">
      <c r="B699" s="68">
        <v>45564</v>
      </c>
      <c r="C699" s="14">
        <v>827</v>
      </c>
      <c r="D699" s="16">
        <v>1819</v>
      </c>
      <c r="E699" s="16" t="s">
        <v>36</v>
      </c>
      <c r="F699" s="54">
        <v>0.32430555555555557</v>
      </c>
      <c r="G699" s="54">
        <v>0.52361111111111114</v>
      </c>
      <c r="H699" s="55">
        <v>0.17152777777777778</v>
      </c>
      <c r="I699" s="16">
        <v>46</v>
      </c>
      <c r="J699" s="55" t="str">
        <f>VLOOKUP(I699,'Master Codes'!B:C,2,FALSE)</f>
        <v>MX</v>
      </c>
      <c r="K699" s="14" t="s">
        <v>648</v>
      </c>
      <c r="L699" s="14" t="s">
        <v>47</v>
      </c>
      <c r="M699" s="55">
        <f t="shared" si="10"/>
        <v>8.576388888888889E-2</v>
      </c>
    </row>
    <row r="700" spans="2:13" x14ac:dyDescent="0.25">
      <c r="B700" s="67">
        <v>45564</v>
      </c>
      <c r="C700" s="13">
        <v>827</v>
      </c>
      <c r="D700" s="15">
        <v>1819</v>
      </c>
      <c r="E700" s="15" t="s">
        <v>36</v>
      </c>
      <c r="F700" s="51">
        <v>0.32430555555555557</v>
      </c>
      <c r="G700" s="51">
        <v>0.52361111111111114</v>
      </c>
      <c r="H700" s="52">
        <v>2.7777777777777776E-2</v>
      </c>
      <c r="I700" s="15">
        <v>93</v>
      </c>
      <c r="J700" s="52" t="str">
        <f>VLOOKUP(I700,'Master Codes'!B:C,2,FALSE)</f>
        <v>LATE</v>
      </c>
      <c r="K700" s="13" t="s">
        <v>648</v>
      </c>
      <c r="L700" s="13" t="s">
        <v>47</v>
      </c>
      <c r="M700" s="52">
        <f t="shared" si="10"/>
        <v>1.3888888888888888E-2</v>
      </c>
    </row>
    <row r="701" spans="2:13" x14ac:dyDescent="0.25">
      <c r="B701" s="68">
        <v>45564</v>
      </c>
      <c r="C701" s="14">
        <v>832</v>
      </c>
      <c r="D701" s="16">
        <v>193</v>
      </c>
      <c r="E701" s="16" t="s">
        <v>21</v>
      </c>
      <c r="F701" s="54">
        <v>0.33333333333333331</v>
      </c>
      <c r="G701" s="54">
        <v>0.3347222222222222</v>
      </c>
      <c r="H701" s="55">
        <v>1.3888888888888889E-3</v>
      </c>
      <c r="I701" s="16">
        <v>41</v>
      </c>
      <c r="J701" s="55" t="str">
        <f>VLOOKUP(I701,'Master Codes'!B:C,2,FALSE)</f>
        <v>MX</v>
      </c>
      <c r="K701" s="14" t="s">
        <v>649</v>
      </c>
      <c r="L701" s="14" t="s">
        <v>47</v>
      </c>
      <c r="M701" s="55">
        <f t="shared" si="10"/>
        <v>1.3888888888888889E-3</v>
      </c>
    </row>
    <row r="702" spans="2:13" x14ac:dyDescent="0.25">
      <c r="B702" s="67">
        <v>45564</v>
      </c>
      <c r="C702" s="13">
        <v>837</v>
      </c>
      <c r="D702" s="15">
        <v>1925</v>
      </c>
      <c r="E702" s="15" t="s">
        <v>110</v>
      </c>
      <c r="F702" s="51">
        <v>0.46319444444444446</v>
      </c>
      <c r="G702" s="51">
        <v>0.47916666666666669</v>
      </c>
      <c r="H702" s="52">
        <v>1.5972222222222221E-2</v>
      </c>
      <c r="I702" s="15">
        <v>93</v>
      </c>
      <c r="J702" s="52" t="str">
        <f>VLOOKUP(I702,'Master Codes'!B:C,2,FALSE)</f>
        <v>LATE</v>
      </c>
      <c r="K702" s="13" t="s">
        <v>202</v>
      </c>
      <c r="L702" s="13" t="s">
        <v>47</v>
      </c>
      <c r="M702" s="52">
        <f t="shared" si="10"/>
        <v>1.5972222222222221E-2</v>
      </c>
    </row>
    <row r="703" spans="2:13" x14ac:dyDescent="0.25">
      <c r="B703" s="68">
        <v>45564</v>
      </c>
      <c r="C703" s="14">
        <v>816</v>
      </c>
      <c r="D703" s="16">
        <v>667</v>
      </c>
      <c r="E703" s="16" t="s">
        <v>43</v>
      </c>
      <c r="F703" s="54">
        <v>0.46805555555555556</v>
      </c>
      <c r="G703" s="54">
        <v>0.4909722222222222</v>
      </c>
      <c r="H703" s="55">
        <v>2.2916666666666665E-2</v>
      </c>
      <c r="I703" s="16">
        <v>93</v>
      </c>
      <c r="J703" s="55" t="str">
        <f>VLOOKUP(I703,'Master Codes'!B:C,2,FALSE)</f>
        <v>LATE</v>
      </c>
      <c r="K703" s="14" t="s">
        <v>202</v>
      </c>
      <c r="L703" s="14" t="s">
        <v>47</v>
      </c>
      <c r="M703" s="55">
        <f t="shared" si="10"/>
        <v>2.2916666666666665E-2</v>
      </c>
    </row>
    <row r="704" spans="2:13" x14ac:dyDescent="0.25">
      <c r="B704" s="67">
        <v>45564</v>
      </c>
      <c r="C704" s="13">
        <v>856</v>
      </c>
      <c r="D704" s="15">
        <v>1045</v>
      </c>
      <c r="E704" s="15" t="s">
        <v>650</v>
      </c>
      <c r="F704" s="51">
        <v>0.53749999999999998</v>
      </c>
      <c r="G704" s="51">
        <v>0.54791666666666672</v>
      </c>
      <c r="H704" s="52">
        <v>1.0416666666666666E-2</v>
      </c>
      <c r="I704" s="15">
        <v>37</v>
      </c>
      <c r="J704" s="52" t="str">
        <f>VLOOKUP(I704,'Master Codes'!B:C,2,FALSE)</f>
        <v>CAT</v>
      </c>
      <c r="K704" s="13" t="s">
        <v>651</v>
      </c>
      <c r="L704" s="13" t="s">
        <v>144</v>
      </c>
      <c r="M704" s="52">
        <f t="shared" si="10"/>
        <v>1.0416666666666666E-2</v>
      </c>
    </row>
    <row r="705" spans="2:13" x14ac:dyDescent="0.25">
      <c r="B705" s="68">
        <v>45564</v>
      </c>
      <c r="C705" s="14">
        <v>849</v>
      </c>
      <c r="D705" s="16">
        <v>207</v>
      </c>
      <c r="E705" s="16" t="s">
        <v>626</v>
      </c>
      <c r="F705" s="54">
        <v>0.54166666666666663</v>
      </c>
      <c r="G705" s="54">
        <v>0.57638888888888884</v>
      </c>
      <c r="H705" s="55">
        <v>5.5555555555555558E-3</v>
      </c>
      <c r="I705" s="16">
        <v>93</v>
      </c>
      <c r="J705" s="55" t="str">
        <f>VLOOKUP(I705,'Master Codes'!B:C,2,FALSE)</f>
        <v>LATE</v>
      </c>
      <c r="K705" s="14" t="s">
        <v>652</v>
      </c>
      <c r="L705" s="14" t="s">
        <v>144</v>
      </c>
      <c r="M705" s="55">
        <f t="shared" si="10"/>
        <v>2.7777777777777779E-3</v>
      </c>
    </row>
    <row r="706" spans="2:13" x14ac:dyDescent="0.25">
      <c r="B706" s="67">
        <v>45564</v>
      </c>
      <c r="C706" s="13">
        <v>849</v>
      </c>
      <c r="D706" s="15">
        <v>207</v>
      </c>
      <c r="E706" s="15" t="s">
        <v>626</v>
      </c>
      <c r="F706" s="51">
        <v>0.54166666666666663</v>
      </c>
      <c r="G706" s="51">
        <v>0.57638888888888884</v>
      </c>
      <c r="H706" s="52">
        <v>2.9166666666666667E-2</v>
      </c>
      <c r="I706" s="15">
        <v>37</v>
      </c>
      <c r="J706" s="52" t="str">
        <f>VLOOKUP(I706,'Master Codes'!B:C,2,FALSE)</f>
        <v>CAT</v>
      </c>
      <c r="K706" s="13" t="s">
        <v>652</v>
      </c>
      <c r="L706" s="13" t="s">
        <v>144</v>
      </c>
      <c r="M706" s="52">
        <f t="shared" ref="M706:M729" si="11" xml:space="preserve"> H706 / COUNTIFS($B:$B, B706, $D:$D, D706)</f>
        <v>1.4583333333333334E-2</v>
      </c>
    </row>
    <row r="707" spans="2:13" x14ac:dyDescent="0.25">
      <c r="B707" s="68">
        <v>45564</v>
      </c>
      <c r="C707" s="14">
        <v>844</v>
      </c>
      <c r="D707" s="16">
        <v>345</v>
      </c>
      <c r="E707" s="16" t="s">
        <v>24</v>
      </c>
      <c r="F707" s="54">
        <v>0.57430555555555551</v>
      </c>
      <c r="G707" s="54">
        <v>0.59583333333333333</v>
      </c>
      <c r="H707" s="55">
        <v>1.4583333333333334E-2</v>
      </c>
      <c r="I707" s="16">
        <v>93</v>
      </c>
      <c r="J707" s="55" t="str">
        <f>VLOOKUP(I707,'Master Codes'!B:C,2,FALSE)</f>
        <v>LATE</v>
      </c>
      <c r="K707" s="14" t="s">
        <v>653</v>
      </c>
      <c r="L707" s="14" t="s">
        <v>144</v>
      </c>
      <c r="M707" s="55">
        <f t="shared" si="11"/>
        <v>7.2916666666666668E-3</v>
      </c>
    </row>
    <row r="708" spans="2:13" x14ac:dyDescent="0.25">
      <c r="B708" s="67">
        <v>45564</v>
      </c>
      <c r="C708" s="13">
        <v>844</v>
      </c>
      <c r="D708" s="15">
        <v>345</v>
      </c>
      <c r="E708" s="15" t="s">
        <v>24</v>
      </c>
      <c r="F708" s="51">
        <v>0.57430555555555551</v>
      </c>
      <c r="G708" s="51">
        <v>0.59583333333333333</v>
      </c>
      <c r="H708" s="52">
        <v>6.9444444444444441E-3</v>
      </c>
      <c r="I708" s="15">
        <v>35</v>
      </c>
      <c r="J708" s="52" t="str">
        <f>VLOOKUP(I708,'Master Codes'!B:C,2,FALSE)</f>
        <v>GRM</v>
      </c>
      <c r="K708" s="13" t="s">
        <v>653</v>
      </c>
      <c r="L708" s="13" t="s">
        <v>144</v>
      </c>
      <c r="M708" s="52">
        <f t="shared" si="11"/>
        <v>3.472222222222222E-3</v>
      </c>
    </row>
    <row r="709" spans="2:13" x14ac:dyDescent="0.25">
      <c r="B709" s="68">
        <v>45564</v>
      </c>
      <c r="C709" s="14">
        <v>820</v>
      </c>
      <c r="D709" s="16">
        <v>919</v>
      </c>
      <c r="E709" s="16" t="s">
        <v>203</v>
      </c>
      <c r="F709" s="54">
        <v>0.57916666666666672</v>
      </c>
      <c r="G709" s="54">
        <v>0.62152777777777779</v>
      </c>
      <c r="H709" s="55">
        <v>3.4027777777777775E-2</v>
      </c>
      <c r="I709" s="16">
        <v>93</v>
      </c>
      <c r="J709" s="55" t="str">
        <f>VLOOKUP(I709,'Master Codes'!B:C,2,FALSE)</f>
        <v>LATE</v>
      </c>
      <c r="K709" s="14" t="s">
        <v>654</v>
      </c>
      <c r="L709" s="14" t="s">
        <v>144</v>
      </c>
      <c r="M709" s="55">
        <f t="shared" si="11"/>
        <v>1.7013888888888887E-2</v>
      </c>
    </row>
    <row r="710" spans="2:13" x14ac:dyDescent="0.25">
      <c r="B710" s="67">
        <v>45564</v>
      </c>
      <c r="C710" s="13">
        <v>820</v>
      </c>
      <c r="D710" s="15">
        <v>919</v>
      </c>
      <c r="E710" s="15" t="s">
        <v>203</v>
      </c>
      <c r="F710" s="51">
        <v>0.57916666666666672</v>
      </c>
      <c r="G710" s="51">
        <v>0.62152777777777779</v>
      </c>
      <c r="H710" s="52">
        <v>8.3333333333333332E-3</v>
      </c>
      <c r="I710" s="15">
        <v>37</v>
      </c>
      <c r="J710" s="52" t="str">
        <f>VLOOKUP(I710,'Master Codes'!B:C,2,FALSE)</f>
        <v>CAT</v>
      </c>
      <c r="K710" s="13" t="s">
        <v>654</v>
      </c>
      <c r="L710" s="13" t="s">
        <v>144</v>
      </c>
      <c r="M710" s="52">
        <f t="shared" si="11"/>
        <v>4.1666666666666666E-3</v>
      </c>
    </row>
    <row r="711" spans="2:13" x14ac:dyDescent="0.25">
      <c r="B711" s="68">
        <v>45564</v>
      </c>
      <c r="C711" s="14">
        <v>837</v>
      </c>
      <c r="D711" s="16">
        <v>503</v>
      </c>
      <c r="E711" s="16" t="s">
        <v>33</v>
      </c>
      <c r="F711" s="54">
        <v>0.58819444444444446</v>
      </c>
      <c r="G711" s="54">
        <v>0.69305555555555554</v>
      </c>
      <c r="H711" s="55">
        <v>0.10486111111111111</v>
      </c>
      <c r="I711" s="16" t="s">
        <v>655</v>
      </c>
      <c r="J711" s="55" t="str">
        <f>VLOOKUP(I711,'Master Codes'!B:C,2,FALSE)</f>
        <v>FLT</v>
      </c>
      <c r="K711" s="14" t="s">
        <v>656</v>
      </c>
      <c r="L711" s="14" t="s">
        <v>144</v>
      </c>
      <c r="M711" s="55">
        <f t="shared" si="11"/>
        <v>0.10486111111111111</v>
      </c>
    </row>
    <row r="712" spans="2:13" x14ac:dyDescent="0.25">
      <c r="B712" s="67">
        <v>45564</v>
      </c>
      <c r="C712" s="13">
        <v>842</v>
      </c>
      <c r="D712" s="15">
        <v>657</v>
      </c>
      <c r="E712" s="15" t="s">
        <v>65</v>
      </c>
      <c r="F712" s="51">
        <v>0.6020833333333333</v>
      </c>
      <c r="G712" s="51">
        <v>0.62083333333333335</v>
      </c>
      <c r="H712" s="52">
        <v>1.8749999999999999E-2</v>
      </c>
      <c r="I712" s="15">
        <v>37</v>
      </c>
      <c r="J712" s="52" t="str">
        <f>VLOOKUP(I712,'Master Codes'!B:C,2,FALSE)</f>
        <v>CAT</v>
      </c>
      <c r="K712" s="13" t="s">
        <v>657</v>
      </c>
      <c r="L712" s="13" t="s">
        <v>144</v>
      </c>
      <c r="M712" s="55">
        <f t="shared" si="11"/>
        <v>1.8749999999999999E-2</v>
      </c>
    </row>
    <row r="713" spans="2:13" x14ac:dyDescent="0.25">
      <c r="B713" s="68">
        <v>45564</v>
      </c>
      <c r="C713" s="14">
        <v>843</v>
      </c>
      <c r="D713" s="16">
        <v>421</v>
      </c>
      <c r="E713" s="16" t="s">
        <v>54</v>
      </c>
      <c r="F713" s="54">
        <v>0.62083333333333335</v>
      </c>
      <c r="G713" s="54">
        <v>0.66388888888888886</v>
      </c>
      <c r="H713" s="55">
        <v>3.6805555555555557E-2</v>
      </c>
      <c r="I713" s="16">
        <v>93</v>
      </c>
      <c r="J713" s="55" t="str">
        <f>VLOOKUP(I713,'Master Codes'!B:C,2,FALSE)</f>
        <v>LATE</v>
      </c>
      <c r="K713" s="14" t="s">
        <v>658</v>
      </c>
      <c r="L713" s="14" t="s">
        <v>144</v>
      </c>
      <c r="M713" s="55">
        <f t="shared" si="11"/>
        <v>1.8402777777777778E-2</v>
      </c>
    </row>
    <row r="714" spans="2:13" x14ac:dyDescent="0.25">
      <c r="B714" s="67">
        <v>45564</v>
      </c>
      <c r="C714" s="13">
        <v>843</v>
      </c>
      <c r="D714" s="15">
        <v>421</v>
      </c>
      <c r="E714" s="15" t="s">
        <v>54</v>
      </c>
      <c r="F714" s="51">
        <v>0.62083333333333335</v>
      </c>
      <c r="G714" s="51">
        <v>0.66388888888888886</v>
      </c>
      <c r="H714" s="52">
        <v>6.2500000000000003E-3</v>
      </c>
      <c r="I714" s="15" t="s">
        <v>659</v>
      </c>
      <c r="J714" s="52" t="str">
        <f>VLOOKUP(I714,'Master Codes'!B:C,2,FALSE)</f>
        <v>STA</v>
      </c>
      <c r="K714" s="13" t="s">
        <v>658</v>
      </c>
      <c r="L714" s="13" t="s">
        <v>144</v>
      </c>
      <c r="M714" s="52">
        <f t="shared" si="11"/>
        <v>3.1250000000000002E-3</v>
      </c>
    </row>
    <row r="715" spans="2:13" x14ac:dyDescent="0.25">
      <c r="B715" s="68">
        <v>45564</v>
      </c>
      <c r="C715" s="14">
        <v>829</v>
      </c>
      <c r="D715" s="16">
        <v>395</v>
      </c>
      <c r="E715" s="16" t="s">
        <v>52</v>
      </c>
      <c r="F715" s="54">
        <v>0.625</v>
      </c>
      <c r="G715" s="54">
        <v>0.65</v>
      </c>
      <c r="H715" s="55">
        <v>1.5277777777777777E-2</v>
      </c>
      <c r="I715" s="16">
        <v>93</v>
      </c>
      <c r="J715" s="55" t="str">
        <f>VLOOKUP(I715,'Master Codes'!B:C,2,FALSE)</f>
        <v>LATE</v>
      </c>
      <c r="K715" s="14" t="s">
        <v>660</v>
      </c>
      <c r="L715" s="14" t="s">
        <v>144</v>
      </c>
      <c r="M715" s="55">
        <f t="shared" si="11"/>
        <v>3.8194444444444443E-3</v>
      </c>
    </row>
    <row r="716" spans="2:13" x14ac:dyDescent="0.25">
      <c r="B716" s="67">
        <v>45564</v>
      </c>
      <c r="C716" s="13">
        <v>829</v>
      </c>
      <c r="D716" s="15">
        <v>395</v>
      </c>
      <c r="E716" s="15" t="s">
        <v>52</v>
      </c>
      <c r="F716" s="51">
        <v>0.625</v>
      </c>
      <c r="G716" s="51">
        <v>0.65</v>
      </c>
      <c r="H716" s="52">
        <v>4.8611111111111112E-3</v>
      </c>
      <c r="I716" s="15">
        <v>65</v>
      </c>
      <c r="J716" s="52" t="str">
        <f>VLOOKUP(I716,'Master Codes'!B:C,2,FALSE)</f>
        <v>FLT</v>
      </c>
      <c r="K716" s="13" t="s">
        <v>660</v>
      </c>
      <c r="L716" s="13" t="s">
        <v>144</v>
      </c>
      <c r="M716" s="52">
        <f t="shared" si="11"/>
        <v>1.2152777777777778E-3</v>
      </c>
    </row>
    <row r="717" spans="2:13" x14ac:dyDescent="0.25">
      <c r="B717" s="68">
        <v>45564</v>
      </c>
      <c r="C717" s="14">
        <v>829</v>
      </c>
      <c r="D717" s="16">
        <v>395</v>
      </c>
      <c r="E717" s="16" t="s">
        <v>52</v>
      </c>
      <c r="F717" s="54">
        <v>0.625</v>
      </c>
      <c r="G717" s="54">
        <v>0.65</v>
      </c>
      <c r="H717" s="55">
        <v>3.472222222222222E-3</v>
      </c>
      <c r="I717" s="16" t="s">
        <v>166</v>
      </c>
      <c r="J717" s="55" t="str">
        <f>VLOOKUP(I717,'Master Codes'!B:C,2,FALSE)</f>
        <v>STA</v>
      </c>
      <c r="K717" s="14" t="s">
        <v>660</v>
      </c>
      <c r="L717" s="14" t="s">
        <v>144</v>
      </c>
      <c r="M717" s="55">
        <f t="shared" si="11"/>
        <v>8.6805555555555551E-4</v>
      </c>
    </row>
    <row r="718" spans="2:13" x14ac:dyDescent="0.25">
      <c r="B718" s="67">
        <v>45564</v>
      </c>
      <c r="C718" s="13">
        <v>829</v>
      </c>
      <c r="D718" s="15">
        <v>395</v>
      </c>
      <c r="E718" s="15" t="s">
        <v>52</v>
      </c>
      <c r="F718" s="51">
        <v>0.625</v>
      </c>
      <c r="G718" s="51">
        <v>0.65</v>
      </c>
      <c r="H718" s="52">
        <v>1.3888888888888889E-3</v>
      </c>
      <c r="I718" s="15" t="s">
        <v>56</v>
      </c>
      <c r="J718" s="52" t="str">
        <f>VLOOKUP(I718,'Master Codes'!B:C,2,FALSE)</f>
        <v>STA</v>
      </c>
      <c r="K718" s="13" t="s">
        <v>660</v>
      </c>
      <c r="L718" s="13" t="s">
        <v>144</v>
      </c>
      <c r="M718" s="52">
        <f t="shared" si="11"/>
        <v>3.4722222222222224E-4</v>
      </c>
    </row>
    <row r="719" spans="2:13" x14ac:dyDescent="0.25">
      <c r="B719" s="68">
        <v>45564</v>
      </c>
      <c r="C719" s="14">
        <v>801</v>
      </c>
      <c r="D719" s="16">
        <v>605</v>
      </c>
      <c r="E719" s="16" t="s">
        <v>48</v>
      </c>
      <c r="F719" s="54">
        <v>0.64375000000000004</v>
      </c>
      <c r="G719" s="54">
        <v>0.65486111111111112</v>
      </c>
      <c r="H719" s="55">
        <v>1.1111111111111112E-2</v>
      </c>
      <c r="I719" s="16">
        <v>41</v>
      </c>
      <c r="J719" s="55" t="str">
        <f>VLOOKUP(I719,'Master Codes'!B:C,2,FALSE)</f>
        <v>MX</v>
      </c>
      <c r="K719" s="14" t="s">
        <v>661</v>
      </c>
      <c r="L719" s="14" t="s">
        <v>144</v>
      </c>
      <c r="M719" s="55">
        <f t="shared" si="11"/>
        <v>1.1111111111111112E-2</v>
      </c>
    </row>
    <row r="720" spans="2:13" x14ac:dyDescent="0.25">
      <c r="B720" s="67">
        <v>45564</v>
      </c>
      <c r="C720" s="13">
        <v>825</v>
      </c>
      <c r="D720" s="15">
        <v>295</v>
      </c>
      <c r="E720" s="15" t="s">
        <v>113</v>
      </c>
      <c r="F720" s="51">
        <v>0.65277777777777779</v>
      </c>
      <c r="G720" s="51">
        <v>0.65833333333333333</v>
      </c>
      <c r="H720" s="52">
        <v>5.5555555555555558E-3</v>
      </c>
      <c r="I720" s="15">
        <v>37</v>
      </c>
      <c r="J720" s="52" t="str">
        <f>VLOOKUP(I720,'Master Codes'!B:C,2,FALSE)</f>
        <v>CAT</v>
      </c>
      <c r="K720" s="13" t="s">
        <v>662</v>
      </c>
      <c r="L720" s="13" t="s">
        <v>144</v>
      </c>
      <c r="M720" s="52">
        <f t="shared" si="11"/>
        <v>5.5555555555555558E-3</v>
      </c>
    </row>
    <row r="721" spans="2:13" x14ac:dyDescent="0.25">
      <c r="B721" s="68">
        <v>45565</v>
      </c>
      <c r="C721" s="14">
        <v>822</v>
      </c>
      <c r="D721" s="16">
        <v>233</v>
      </c>
      <c r="E721" s="16" t="s">
        <v>186</v>
      </c>
      <c r="F721" s="54">
        <v>0.29652777777777778</v>
      </c>
      <c r="G721" s="54">
        <v>0.30486111111111114</v>
      </c>
      <c r="H721" s="55">
        <v>8.3333333333333332E-3</v>
      </c>
      <c r="I721" s="16">
        <v>65</v>
      </c>
      <c r="J721" s="55" t="str">
        <f>VLOOKUP(I721,'Master Codes'!B:C,2,FALSE)</f>
        <v>FLT</v>
      </c>
      <c r="K721" s="14" t="s">
        <v>663</v>
      </c>
      <c r="L721" s="14" t="s">
        <v>47</v>
      </c>
      <c r="M721" s="55">
        <f t="shared" si="11"/>
        <v>8.3333333333333332E-3</v>
      </c>
    </row>
    <row r="722" spans="2:13" x14ac:dyDescent="0.25">
      <c r="B722" s="67">
        <v>45565</v>
      </c>
      <c r="C722" s="13">
        <v>825</v>
      </c>
      <c r="D722" s="15">
        <v>367</v>
      </c>
      <c r="E722" s="15" t="s">
        <v>93</v>
      </c>
      <c r="F722" s="51">
        <v>0.30555555555555558</v>
      </c>
      <c r="G722" s="51">
        <v>0.30763888888888891</v>
      </c>
      <c r="H722" s="52">
        <v>2.0833333333333333E-3</v>
      </c>
      <c r="I722" s="15" t="s">
        <v>659</v>
      </c>
      <c r="J722" s="52" t="str">
        <f>VLOOKUP(I722,'Master Codes'!B:C,2,FALSE)</f>
        <v>STA</v>
      </c>
      <c r="K722" s="13" t="s">
        <v>664</v>
      </c>
      <c r="L722" s="13" t="s">
        <v>47</v>
      </c>
      <c r="M722" s="52">
        <f t="shared" si="11"/>
        <v>2.0833333333333333E-3</v>
      </c>
    </row>
    <row r="723" spans="2:13" x14ac:dyDescent="0.25">
      <c r="B723" s="68">
        <v>45565</v>
      </c>
      <c r="C723" s="14">
        <v>844</v>
      </c>
      <c r="D723" s="16">
        <v>343</v>
      </c>
      <c r="E723" s="16" t="s">
        <v>24</v>
      </c>
      <c r="F723" s="54">
        <v>0.31041666666666667</v>
      </c>
      <c r="G723" s="54">
        <v>0.31388888888888888</v>
      </c>
      <c r="H723" s="55">
        <v>3.472222222222222E-3</v>
      </c>
      <c r="I723" s="16" t="s">
        <v>71</v>
      </c>
      <c r="J723" s="55" t="str">
        <f>VLOOKUP(I723,'Master Codes'!B:C,2,FALSE)</f>
        <v>SY</v>
      </c>
      <c r="K723" s="14" t="s">
        <v>665</v>
      </c>
      <c r="L723" s="14" t="s">
        <v>47</v>
      </c>
      <c r="M723" s="55">
        <f t="shared" si="11"/>
        <v>3.472222222222222E-3</v>
      </c>
    </row>
    <row r="724" spans="2:13" x14ac:dyDescent="0.25">
      <c r="B724" s="67">
        <v>45565</v>
      </c>
      <c r="C724" s="13">
        <v>816</v>
      </c>
      <c r="D724" s="15">
        <v>383</v>
      </c>
      <c r="E724" s="15" t="s">
        <v>81</v>
      </c>
      <c r="F724" s="51">
        <v>0.31944444444444442</v>
      </c>
      <c r="G724" s="51">
        <v>0.32847222222222222</v>
      </c>
      <c r="H724" s="52">
        <v>9.0277777777777769E-3</v>
      </c>
      <c r="I724" s="15">
        <v>68</v>
      </c>
      <c r="J724" s="52" t="str">
        <f>VLOOKUP(I724,'Master Codes'!B:C,2,FALSE)</f>
        <v>INFT</v>
      </c>
      <c r="K724" s="13" t="s">
        <v>666</v>
      </c>
      <c r="L724" s="13" t="s">
        <v>47</v>
      </c>
      <c r="M724" s="52">
        <f t="shared" si="11"/>
        <v>9.0277777777777769E-3</v>
      </c>
    </row>
    <row r="725" spans="2:13" x14ac:dyDescent="0.25">
      <c r="B725" s="68">
        <v>45565</v>
      </c>
      <c r="C725" s="14">
        <v>849</v>
      </c>
      <c r="D725" s="16">
        <v>603</v>
      </c>
      <c r="E725" s="16" t="s">
        <v>48</v>
      </c>
      <c r="F725" s="54">
        <v>0.35208333333333336</v>
      </c>
      <c r="G725" s="54">
        <v>0.3611111111111111</v>
      </c>
      <c r="H725" s="55">
        <v>9.0277777777777769E-3</v>
      </c>
      <c r="I725" s="16" t="s">
        <v>56</v>
      </c>
      <c r="J725" s="55" t="str">
        <f>VLOOKUP(I725,'Master Codes'!B:C,2,FALSE)</f>
        <v>STA</v>
      </c>
      <c r="K725" s="14" t="s">
        <v>667</v>
      </c>
      <c r="L725" s="14" t="s">
        <v>47</v>
      </c>
      <c r="M725" s="55">
        <f t="shared" si="11"/>
        <v>9.0277777777777769E-3</v>
      </c>
    </row>
    <row r="726" spans="2:13" x14ac:dyDescent="0.25">
      <c r="B726" s="67">
        <v>45565</v>
      </c>
      <c r="C726" s="13">
        <v>809</v>
      </c>
      <c r="D726" s="15">
        <v>295</v>
      </c>
      <c r="E726" s="15" t="s">
        <v>113</v>
      </c>
      <c r="F726" s="51">
        <v>0.62986111111111109</v>
      </c>
      <c r="G726" s="51">
        <v>0.65763888888888888</v>
      </c>
      <c r="H726" s="52">
        <v>2.7777777777777776E-2</v>
      </c>
      <c r="I726" s="15">
        <v>46</v>
      </c>
      <c r="J726" s="52" t="str">
        <f>VLOOKUP(I726,'Master Codes'!B:C,2,FALSE)</f>
        <v>MX</v>
      </c>
      <c r="K726" s="13" t="s">
        <v>668</v>
      </c>
      <c r="L726" s="13" t="s">
        <v>144</v>
      </c>
      <c r="M726" s="52">
        <f t="shared" si="11"/>
        <v>2.7777777777777776E-2</v>
      </c>
    </row>
    <row r="727" spans="2:13" x14ac:dyDescent="0.25">
      <c r="B727" s="68">
        <v>45565</v>
      </c>
      <c r="C727" s="14">
        <v>843</v>
      </c>
      <c r="D727" s="16">
        <v>107</v>
      </c>
      <c r="E727" s="16" t="s">
        <v>69</v>
      </c>
      <c r="F727" s="54">
        <v>0.65763888888888888</v>
      </c>
      <c r="G727" s="54">
        <v>0.67222222222222228</v>
      </c>
      <c r="H727" s="55">
        <v>1.4583333333333334E-2</v>
      </c>
      <c r="I727" s="16" t="s">
        <v>669</v>
      </c>
      <c r="J727" s="55" t="str">
        <f>VLOOKUP(I727,'Master Codes'!B:C,2,FALSE)</f>
        <v>IT</v>
      </c>
      <c r="K727" s="14" t="s">
        <v>670</v>
      </c>
      <c r="L727" s="14" t="s">
        <v>144</v>
      </c>
      <c r="M727" s="55">
        <f t="shared" si="11"/>
        <v>1.4583333333333334E-2</v>
      </c>
    </row>
    <row r="728" spans="2:13" x14ac:dyDescent="0.25">
      <c r="B728" s="67">
        <v>45565</v>
      </c>
      <c r="C728" s="13">
        <v>844</v>
      </c>
      <c r="D728" s="15">
        <v>607</v>
      </c>
      <c r="E728" s="15" t="s">
        <v>48</v>
      </c>
      <c r="F728" s="51">
        <v>0.66666666666666663</v>
      </c>
      <c r="G728" s="51">
        <v>0.68819444444444444</v>
      </c>
      <c r="H728" s="52">
        <v>2.1527777777777778E-2</v>
      </c>
      <c r="I728" s="15" t="s">
        <v>669</v>
      </c>
      <c r="J728" s="52" t="str">
        <f>VLOOKUP(I728,'Master Codes'!B:C,2,FALSE)</f>
        <v>IT</v>
      </c>
      <c r="K728" s="13" t="s">
        <v>670</v>
      </c>
      <c r="L728" s="13" t="s">
        <v>144</v>
      </c>
      <c r="M728" s="52">
        <f t="shared" si="11"/>
        <v>2.1527777777777778E-2</v>
      </c>
    </row>
    <row r="729" spans="2:13" x14ac:dyDescent="0.25">
      <c r="B729" s="68">
        <v>45565</v>
      </c>
      <c r="C729" s="14">
        <v>825</v>
      </c>
      <c r="D729" s="16">
        <v>259</v>
      </c>
      <c r="E729" s="16" t="s">
        <v>120</v>
      </c>
      <c r="F729" s="54">
        <v>0.67152777777777772</v>
      </c>
      <c r="G729" s="54">
        <v>0.7055555555555556</v>
      </c>
      <c r="H729" s="55">
        <v>3.4027777777777775E-2</v>
      </c>
      <c r="I729" s="16">
        <v>65</v>
      </c>
      <c r="J729" s="55" t="str">
        <f>VLOOKUP(I729,'Master Codes'!B:C,2,FALSE)</f>
        <v>FLT</v>
      </c>
      <c r="K729" s="14" t="s">
        <v>206</v>
      </c>
      <c r="L729" s="14" t="s">
        <v>144</v>
      </c>
      <c r="M729" s="55">
        <f t="shared" si="11"/>
        <v>3.4027777777777775E-2</v>
      </c>
    </row>
    <row r="732" spans="2:13" ht="26.25" x14ac:dyDescent="0.4">
      <c r="J732" s="9"/>
      <c r="K732" s="93"/>
    </row>
    <row r="734" spans="2:13" x14ac:dyDescent="0.25">
      <c r="C734" s="1"/>
    </row>
    <row r="735" spans="2:13" x14ac:dyDescent="0.25">
      <c r="G735" s="24"/>
      <c r="H735" s="22"/>
      <c r="I735" s="22"/>
    </row>
    <row r="738" spans="9:9" x14ac:dyDescent="0.25">
      <c r="I738"/>
    </row>
    <row r="739" spans="9:9" x14ac:dyDescent="0.25">
      <c r="I739"/>
    </row>
    <row r="740" spans="9:9" x14ac:dyDescent="0.25">
      <c r="I740"/>
    </row>
    <row r="741" spans="9:9" x14ac:dyDescent="0.25">
      <c r="I741"/>
    </row>
    <row r="742" spans="9:9" x14ac:dyDescent="0.25">
      <c r="I742"/>
    </row>
    <row r="743" spans="9:9" x14ac:dyDescent="0.25">
      <c r="I743"/>
    </row>
    <row r="744" spans="9:9" x14ac:dyDescent="0.25">
      <c r="I744"/>
    </row>
    <row r="745" spans="9:9" x14ac:dyDescent="0.25">
      <c r="I745"/>
    </row>
    <row r="746" spans="9:9" x14ac:dyDescent="0.25">
      <c r="I746"/>
    </row>
    <row r="747" spans="9:9" x14ac:dyDescent="0.25">
      <c r="I747"/>
    </row>
    <row r="748" spans="9:9" x14ac:dyDescent="0.25">
      <c r="I748"/>
    </row>
    <row r="749" spans="9:9" x14ac:dyDescent="0.25">
      <c r="I749"/>
    </row>
    <row r="750" spans="9:9" x14ac:dyDescent="0.25">
      <c r="I750"/>
    </row>
    <row r="751" spans="9:9" x14ac:dyDescent="0.25">
      <c r="I751"/>
    </row>
    <row r="752" spans="9:9" x14ac:dyDescent="0.25">
      <c r="I752"/>
    </row>
    <row r="753" spans="9:9" x14ac:dyDescent="0.25">
      <c r="I753"/>
    </row>
    <row r="754" spans="9:9" x14ac:dyDescent="0.25">
      <c r="I754"/>
    </row>
    <row r="755" spans="9:9" x14ac:dyDescent="0.25">
      <c r="I755"/>
    </row>
    <row r="756" spans="9:9" x14ac:dyDescent="0.25">
      <c r="I756"/>
    </row>
    <row r="757" spans="9:9" x14ac:dyDescent="0.25">
      <c r="I757"/>
    </row>
    <row r="758" spans="9:9" x14ac:dyDescent="0.25">
      <c r="I758"/>
    </row>
    <row r="759" spans="9:9" x14ac:dyDescent="0.25">
      <c r="I759"/>
    </row>
    <row r="760" spans="9:9" x14ac:dyDescent="0.25">
      <c r="I760"/>
    </row>
    <row r="761" spans="9:9" x14ac:dyDescent="0.25">
      <c r="I761"/>
    </row>
    <row r="762" spans="9:9" x14ac:dyDescent="0.25">
      <c r="I762"/>
    </row>
    <row r="763" spans="9:9" x14ac:dyDescent="0.25">
      <c r="I763"/>
    </row>
    <row r="764" spans="9:9" x14ac:dyDescent="0.25">
      <c r="I764"/>
    </row>
    <row r="765" spans="9:9" x14ac:dyDescent="0.25">
      <c r="I765"/>
    </row>
    <row r="766" spans="9:9" x14ac:dyDescent="0.25">
      <c r="I766"/>
    </row>
    <row r="767" spans="9:9" x14ac:dyDescent="0.25">
      <c r="I767"/>
    </row>
    <row r="768" spans="9:9" x14ac:dyDescent="0.25">
      <c r="I768"/>
    </row>
    <row r="769" spans="9:9" x14ac:dyDescent="0.25">
      <c r="I769"/>
    </row>
    <row r="770" spans="9:9" x14ac:dyDescent="0.25">
      <c r="I770"/>
    </row>
    <row r="771" spans="9:9" x14ac:dyDescent="0.25">
      <c r="I771"/>
    </row>
    <row r="772" spans="9:9" x14ac:dyDescent="0.25">
      <c r="I772"/>
    </row>
    <row r="773" spans="9:9" x14ac:dyDescent="0.25">
      <c r="I773"/>
    </row>
    <row r="774" spans="9:9" x14ac:dyDescent="0.25">
      <c r="I774"/>
    </row>
    <row r="775" spans="9:9" x14ac:dyDescent="0.25">
      <c r="I775"/>
    </row>
    <row r="776" spans="9:9" x14ac:dyDescent="0.25">
      <c r="I776"/>
    </row>
    <row r="777" spans="9:9" x14ac:dyDescent="0.25">
      <c r="I777"/>
    </row>
    <row r="778" spans="9:9" x14ac:dyDescent="0.25">
      <c r="I778"/>
    </row>
    <row r="779" spans="9:9" x14ac:dyDescent="0.25">
      <c r="I779"/>
    </row>
    <row r="780" spans="9:9" x14ac:dyDescent="0.25">
      <c r="I780"/>
    </row>
    <row r="781" spans="9:9" x14ac:dyDescent="0.25">
      <c r="I781"/>
    </row>
    <row r="782" spans="9:9" x14ac:dyDescent="0.25">
      <c r="I782"/>
    </row>
    <row r="783" spans="9:9" x14ac:dyDescent="0.25">
      <c r="I783"/>
    </row>
    <row r="784" spans="9:9" x14ac:dyDescent="0.25">
      <c r="I784"/>
    </row>
    <row r="785" spans="9:9" x14ac:dyDescent="0.25">
      <c r="I785"/>
    </row>
    <row r="786" spans="9:9" x14ac:dyDescent="0.25">
      <c r="I786"/>
    </row>
    <row r="787" spans="9:9" x14ac:dyDescent="0.25">
      <c r="I787"/>
    </row>
    <row r="788" spans="9:9" x14ac:dyDescent="0.25">
      <c r="I788"/>
    </row>
    <row r="789" spans="9:9" x14ac:dyDescent="0.25">
      <c r="I789"/>
    </row>
    <row r="790" spans="9:9" x14ac:dyDescent="0.25">
      <c r="I790"/>
    </row>
    <row r="791" spans="9:9" x14ac:dyDescent="0.25">
      <c r="I791"/>
    </row>
    <row r="792" spans="9:9" x14ac:dyDescent="0.25">
      <c r="I792"/>
    </row>
    <row r="793" spans="9:9" x14ac:dyDescent="0.25">
      <c r="I793"/>
    </row>
    <row r="794" spans="9:9" x14ac:dyDescent="0.25">
      <c r="I794"/>
    </row>
    <row r="795" spans="9:9" x14ac:dyDescent="0.25">
      <c r="I795"/>
    </row>
    <row r="796" spans="9:9" x14ac:dyDescent="0.25">
      <c r="I796"/>
    </row>
    <row r="797" spans="9:9" x14ac:dyDescent="0.25">
      <c r="I797"/>
    </row>
    <row r="798" spans="9:9" x14ac:dyDescent="0.25">
      <c r="I798"/>
    </row>
    <row r="801" spans="7:9" x14ac:dyDescent="0.25">
      <c r="G801" s="24"/>
      <c r="H801" s="22"/>
      <c r="I801"/>
    </row>
    <row r="803" spans="7:9" x14ac:dyDescent="0.25">
      <c r="I803"/>
    </row>
    <row r="804" spans="7:9" x14ac:dyDescent="0.25">
      <c r="I804"/>
    </row>
    <row r="805" spans="7:9" x14ac:dyDescent="0.25">
      <c r="I805"/>
    </row>
    <row r="806" spans="7:9" x14ac:dyDescent="0.25">
      <c r="I806"/>
    </row>
    <row r="807" spans="7:9" x14ac:dyDescent="0.25">
      <c r="I807"/>
    </row>
    <row r="808" spans="7:9" x14ac:dyDescent="0.25">
      <c r="I808"/>
    </row>
    <row r="809" spans="7:9" x14ac:dyDescent="0.25">
      <c r="I809"/>
    </row>
    <row r="810" spans="7:9" x14ac:dyDescent="0.25">
      <c r="I810"/>
    </row>
    <row r="811" spans="7:9" x14ac:dyDescent="0.25">
      <c r="I811"/>
    </row>
    <row r="812" spans="7:9" x14ac:dyDescent="0.25">
      <c r="I812"/>
    </row>
    <row r="813" spans="7:9" x14ac:dyDescent="0.25">
      <c r="I813"/>
    </row>
    <row r="814" spans="7:9" x14ac:dyDescent="0.25">
      <c r="I814"/>
    </row>
    <row r="815" spans="7:9" x14ac:dyDescent="0.25">
      <c r="I815"/>
    </row>
    <row r="816" spans="7:9" x14ac:dyDescent="0.25">
      <c r="I816"/>
    </row>
    <row r="817" spans="9:9" x14ac:dyDescent="0.25">
      <c r="I817"/>
    </row>
    <row r="818" spans="9:9" x14ac:dyDescent="0.25">
      <c r="I818"/>
    </row>
    <row r="819" spans="9:9" x14ac:dyDescent="0.25">
      <c r="I819"/>
    </row>
    <row r="820" spans="9:9" x14ac:dyDescent="0.25">
      <c r="I820"/>
    </row>
    <row r="821" spans="9:9" x14ac:dyDescent="0.25">
      <c r="I821"/>
    </row>
    <row r="822" spans="9:9" x14ac:dyDescent="0.25">
      <c r="I822"/>
    </row>
    <row r="823" spans="9:9" x14ac:dyDescent="0.25">
      <c r="I823"/>
    </row>
    <row r="824" spans="9:9" x14ac:dyDescent="0.25">
      <c r="I824"/>
    </row>
    <row r="825" spans="9:9" x14ac:dyDescent="0.25">
      <c r="I825"/>
    </row>
    <row r="826" spans="9:9" x14ac:dyDescent="0.25">
      <c r="I826"/>
    </row>
    <row r="827" spans="9:9" x14ac:dyDescent="0.25">
      <c r="I827"/>
    </row>
    <row r="828" spans="9:9" x14ac:dyDescent="0.25">
      <c r="I828"/>
    </row>
    <row r="829" spans="9:9" x14ac:dyDescent="0.25">
      <c r="I829"/>
    </row>
    <row r="830" spans="9:9" x14ac:dyDescent="0.25">
      <c r="I830"/>
    </row>
    <row r="831" spans="9:9" x14ac:dyDescent="0.25">
      <c r="I831"/>
    </row>
    <row r="832" spans="9:9" x14ac:dyDescent="0.25">
      <c r="I832"/>
    </row>
    <row r="833" spans="9:9" x14ac:dyDescent="0.25">
      <c r="I833"/>
    </row>
    <row r="834" spans="9:9" x14ac:dyDescent="0.25">
      <c r="I834"/>
    </row>
    <row r="835" spans="9:9" x14ac:dyDescent="0.25">
      <c r="I835"/>
    </row>
    <row r="836" spans="9:9" x14ac:dyDescent="0.25">
      <c r="I836"/>
    </row>
    <row r="837" spans="9:9" x14ac:dyDescent="0.25">
      <c r="I837"/>
    </row>
    <row r="838" spans="9:9" x14ac:dyDescent="0.25">
      <c r="I838"/>
    </row>
    <row r="839" spans="9:9" x14ac:dyDescent="0.25">
      <c r="I839"/>
    </row>
    <row r="840" spans="9:9" x14ac:dyDescent="0.25">
      <c r="I840"/>
    </row>
    <row r="841" spans="9:9" x14ac:dyDescent="0.25">
      <c r="I841"/>
    </row>
    <row r="842" spans="9:9" x14ac:dyDescent="0.25">
      <c r="I842"/>
    </row>
    <row r="843" spans="9:9" x14ac:dyDescent="0.25">
      <c r="I843"/>
    </row>
    <row r="844" spans="9:9" x14ac:dyDescent="0.25">
      <c r="I844"/>
    </row>
    <row r="845" spans="9:9" x14ac:dyDescent="0.25">
      <c r="I845"/>
    </row>
    <row r="846" spans="9:9" x14ac:dyDescent="0.25">
      <c r="I846"/>
    </row>
    <row r="847" spans="9:9" x14ac:dyDescent="0.25">
      <c r="I847"/>
    </row>
    <row r="850" spans="7:9" x14ac:dyDescent="0.25">
      <c r="G850" s="24"/>
      <c r="H850" s="22"/>
    </row>
    <row r="852" spans="7:9" x14ac:dyDescent="0.25">
      <c r="I852"/>
    </row>
    <row r="853" spans="7:9" x14ac:dyDescent="0.25">
      <c r="I853"/>
    </row>
    <row r="854" spans="7:9" x14ac:dyDescent="0.25">
      <c r="I854"/>
    </row>
    <row r="855" spans="7:9" x14ac:dyDescent="0.25">
      <c r="I855"/>
    </row>
    <row r="856" spans="7:9" x14ac:dyDescent="0.25">
      <c r="I856"/>
    </row>
    <row r="857" spans="7:9" x14ac:dyDescent="0.25">
      <c r="I857"/>
    </row>
    <row r="858" spans="7:9" x14ac:dyDescent="0.25">
      <c r="I858"/>
    </row>
    <row r="859" spans="7:9" x14ac:dyDescent="0.25">
      <c r="I859"/>
    </row>
    <row r="860" spans="7:9" x14ac:dyDescent="0.25">
      <c r="I860"/>
    </row>
    <row r="861" spans="7:9" x14ac:dyDescent="0.25">
      <c r="I861"/>
    </row>
    <row r="862" spans="7:9" x14ac:dyDescent="0.25">
      <c r="I862"/>
    </row>
    <row r="863" spans="7:9" x14ac:dyDescent="0.25">
      <c r="I863"/>
    </row>
    <row r="864" spans="7:9" x14ac:dyDescent="0.25">
      <c r="I864"/>
    </row>
    <row r="865" spans="9:9" x14ac:dyDescent="0.25">
      <c r="I865"/>
    </row>
    <row r="866" spans="9:9" x14ac:dyDescent="0.25">
      <c r="I866"/>
    </row>
    <row r="867" spans="9:9" x14ac:dyDescent="0.25">
      <c r="I867"/>
    </row>
    <row r="868" spans="9:9" x14ac:dyDescent="0.25">
      <c r="I868"/>
    </row>
    <row r="869" spans="9:9" x14ac:dyDescent="0.25">
      <c r="I869"/>
    </row>
    <row r="870" spans="9:9" x14ac:dyDescent="0.25">
      <c r="I870"/>
    </row>
    <row r="871" spans="9:9" x14ac:dyDescent="0.25">
      <c r="I871"/>
    </row>
    <row r="872" spans="9:9" x14ac:dyDescent="0.25">
      <c r="I872"/>
    </row>
    <row r="873" spans="9:9" x14ac:dyDescent="0.25">
      <c r="I873"/>
    </row>
    <row r="874" spans="9:9" x14ac:dyDescent="0.25">
      <c r="I874"/>
    </row>
    <row r="875" spans="9:9" x14ac:dyDescent="0.25">
      <c r="I875"/>
    </row>
    <row r="876" spans="9:9" x14ac:dyDescent="0.25">
      <c r="I876"/>
    </row>
    <row r="877" spans="9:9" x14ac:dyDescent="0.25">
      <c r="I877"/>
    </row>
    <row r="878" spans="9:9" x14ac:dyDescent="0.25">
      <c r="I878"/>
    </row>
    <row r="879" spans="9:9" x14ac:dyDescent="0.25">
      <c r="I879"/>
    </row>
    <row r="880" spans="9:9" x14ac:dyDescent="0.25">
      <c r="I880"/>
    </row>
    <row r="881" spans="9:9" x14ac:dyDescent="0.25">
      <c r="I881"/>
    </row>
    <row r="882" spans="9:9" x14ac:dyDescent="0.25">
      <c r="I882"/>
    </row>
    <row r="883" spans="9:9" x14ac:dyDescent="0.25">
      <c r="I883"/>
    </row>
    <row r="884" spans="9:9" x14ac:dyDescent="0.25">
      <c r="I884"/>
    </row>
    <row r="885" spans="9:9" x14ac:dyDescent="0.25">
      <c r="I885"/>
    </row>
    <row r="886" spans="9:9" x14ac:dyDescent="0.25">
      <c r="I886"/>
    </row>
    <row r="887" spans="9:9" x14ac:dyDescent="0.25">
      <c r="I887"/>
    </row>
    <row r="888" spans="9:9" x14ac:dyDescent="0.25">
      <c r="I888"/>
    </row>
    <row r="889" spans="9:9" x14ac:dyDescent="0.25">
      <c r="I889"/>
    </row>
    <row r="890" spans="9:9" x14ac:dyDescent="0.25">
      <c r="I890"/>
    </row>
    <row r="891" spans="9:9" x14ac:dyDescent="0.25">
      <c r="I891"/>
    </row>
    <row r="892" spans="9:9" x14ac:dyDescent="0.25">
      <c r="I892"/>
    </row>
    <row r="893" spans="9:9" x14ac:dyDescent="0.25">
      <c r="I893"/>
    </row>
    <row r="894" spans="9:9" x14ac:dyDescent="0.25">
      <c r="I894"/>
    </row>
    <row r="895" spans="9:9" x14ac:dyDescent="0.25">
      <c r="I895"/>
    </row>
    <row r="896" spans="9:9" x14ac:dyDescent="0.25">
      <c r="I896"/>
    </row>
    <row r="897" spans="9:9" x14ac:dyDescent="0.25">
      <c r="I897"/>
    </row>
    <row r="898" spans="9:9" x14ac:dyDescent="0.25">
      <c r="I898"/>
    </row>
    <row r="899" spans="9:9" x14ac:dyDescent="0.25">
      <c r="I899"/>
    </row>
    <row r="900" spans="9:9" x14ac:dyDescent="0.25">
      <c r="I900"/>
    </row>
    <row r="901" spans="9:9" x14ac:dyDescent="0.25">
      <c r="I901"/>
    </row>
    <row r="902" spans="9:9" x14ac:dyDescent="0.25">
      <c r="I902"/>
    </row>
    <row r="903" spans="9:9" x14ac:dyDescent="0.25">
      <c r="I903"/>
    </row>
    <row r="904" spans="9:9" x14ac:dyDescent="0.25">
      <c r="I904"/>
    </row>
    <row r="905" spans="9:9" x14ac:dyDescent="0.25">
      <c r="I905"/>
    </row>
    <row r="906" spans="9:9" x14ac:dyDescent="0.25">
      <c r="I906"/>
    </row>
    <row r="907" spans="9:9" x14ac:dyDescent="0.25">
      <c r="I907"/>
    </row>
    <row r="908" spans="9:9" x14ac:dyDescent="0.25">
      <c r="I908"/>
    </row>
    <row r="909" spans="9:9" x14ac:dyDescent="0.25">
      <c r="I909"/>
    </row>
    <row r="910" spans="9:9" x14ac:dyDescent="0.25">
      <c r="I910"/>
    </row>
    <row r="911" spans="9:9" x14ac:dyDescent="0.25">
      <c r="I911"/>
    </row>
    <row r="912" spans="9:9" x14ac:dyDescent="0.25">
      <c r="I912"/>
    </row>
    <row r="913" spans="9:9" x14ac:dyDescent="0.25">
      <c r="I913"/>
    </row>
    <row r="914" spans="9:9" x14ac:dyDescent="0.25">
      <c r="I914"/>
    </row>
    <row r="915" spans="9:9" x14ac:dyDescent="0.25">
      <c r="I915"/>
    </row>
    <row r="916" spans="9:9" x14ac:dyDescent="0.25">
      <c r="I916"/>
    </row>
    <row r="917" spans="9:9" x14ac:dyDescent="0.25">
      <c r="I917"/>
    </row>
    <row r="918" spans="9:9" x14ac:dyDescent="0.25">
      <c r="I918"/>
    </row>
    <row r="919" spans="9:9" x14ac:dyDescent="0.25">
      <c r="I919"/>
    </row>
    <row r="920" spans="9:9" x14ac:dyDescent="0.25">
      <c r="I920"/>
    </row>
    <row r="921" spans="9:9" x14ac:dyDescent="0.25">
      <c r="I921"/>
    </row>
    <row r="922" spans="9:9" x14ac:dyDescent="0.25">
      <c r="I922"/>
    </row>
    <row r="923" spans="9:9" x14ac:dyDescent="0.25">
      <c r="I923"/>
    </row>
    <row r="924" spans="9:9" x14ac:dyDescent="0.25">
      <c r="I924"/>
    </row>
    <row r="925" spans="9:9" x14ac:dyDescent="0.25">
      <c r="I925"/>
    </row>
    <row r="926" spans="9:9" x14ac:dyDescent="0.25">
      <c r="I926"/>
    </row>
    <row r="927" spans="9:9" x14ac:dyDescent="0.25">
      <c r="I927"/>
    </row>
    <row r="928" spans="9:9" x14ac:dyDescent="0.25">
      <c r="I928"/>
    </row>
    <row r="929" spans="9:9" x14ac:dyDescent="0.25">
      <c r="I929"/>
    </row>
    <row r="930" spans="9:9" x14ac:dyDescent="0.25">
      <c r="I930"/>
    </row>
    <row r="931" spans="9:9" x14ac:dyDescent="0.25">
      <c r="I931"/>
    </row>
    <row r="932" spans="9:9" x14ac:dyDescent="0.25">
      <c r="I932"/>
    </row>
    <row r="933" spans="9:9" x14ac:dyDescent="0.25">
      <c r="I933"/>
    </row>
    <row r="934" spans="9:9" x14ac:dyDescent="0.25">
      <c r="I934"/>
    </row>
    <row r="935" spans="9:9" x14ac:dyDescent="0.25">
      <c r="I935"/>
    </row>
    <row r="936" spans="9:9" x14ac:dyDescent="0.25">
      <c r="I936"/>
    </row>
    <row r="937" spans="9:9" x14ac:dyDescent="0.25">
      <c r="I937"/>
    </row>
    <row r="938" spans="9:9" x14ac:dyDescent="0.25">
      <c r="I938"/>
    </row>
    <row r="939" spans="9:9" x14ac:dyDescent="0.25">
      <c r="I939"/>
    </row>
    <row r="940" spans="9:9" x14ac:dyDescent="0.25">
      <c r="I940"/>
    </row>
    <row r="941" spans="9:9" x14ac:dyDescent="0.25">
      <c r="I941"/>
    </row>
    <row r="942" spans="9:9" x14ac:dyDescent="0.25">
      <c r="I942"/>
    </row>
    <row r="943" spans="9:9" x14ac:dyDescent="0.25">
      <c r="I943"/>
    </row>
    <row r="944" spans="9:9" x14ac:dyDescent="0.25">
      <c r="I944"/>
    </row>
    <row r="950" spans="9:9" x14ac:dyDescent="0.25">
      <c r="I950"/>
    </row>
    <row r="951" spans="9:9" x14ac:dyDescent="0.25">
      <c r="I951"/>
    </row>
    <row r="952" spans="9:9" x14ac:dyDescent="0.25">
      <c r="I952"/>
    </row>
    <row r="953" spans="9:9" x14ac:dyDescent="0.25">
      <c r="I953"/>
    </row>
    <row r="954" spans="9:9" x14ac:dyDescent="0.25">
      <c r="I954"/>
    </row>
    <row r="955" spans="9:9" x14ac:dyDescent="0.25">
      <c r="I955"/>
    </row>
    <row r="956" spans="9:9" x14ac:dyDescent="0.25">
      <c r="I956"/>
    </row>
    <row r="957" spans="9:9" x14ac:dyDescent="0.25">
      <c r="I957"/>
    </row>
    <row r="958" spans="9:9" x14ac:dyDescent="0.25">
      <c r="I958"/>
    </row>
    <row r="959" spans="9:9" x14ac:dyDescent="0.25">
      <c r="I959"/>
    </row>
    <row r="960" spans="9:9" x14ac:dyDescent="0.25">
      <c r="I960"/>
    </row>
    <row r="961" spans="9:9" x14ac:dyDescent="0.25">
      <c r="I961"/>
    </row>
    <row r="962" spans="9:9" x14ac:dyDescent="0.25">
      <c r="I962"/>
    </row>
    <row r="963" spans="9:9" x14ac:dyDescent="0.25">
      <c r="I963"/>
    </row>
    <row r="964" spans="9:9" x14ac:dyDescent="0.25">
      <c r="I964"/>
    </row>
    <row r="965" spans="9:9" x14ac:dyDescent="0.25">
      <c r="I965"/>
    </row>
    <row r="966" spans="9:9" x14ac:dyDescent="0.25">
      <c r="I966"/>
    </row>
    <row r="967" spans="9:9" x14ac:dyDescent="0.25">
      <c r="I967"/>
    </row>
    <row r="968" spans="9:9" x14ac:dyDescent="0.25">
      <c r="I968"/>
    </row>
    <row r="969" spans="9:9" x14ac:dyDescent="0.25">
      <c r="I969"/>
    </row>
    <row r="970" spans="9:9" x14ac:dyDescent="0.25">
      <c r="I970"/>
    </row>
    <row r="971" spans="9:9" x14ac:dyDescent="0.25">
      <c r="I971"/>
    </row>
    <row r="972" spans="9:9" x14ac:dyDescent="0.25">
      <c r="I972"/>
    </row>
    <row r="973" spans="9:9" x14ac:dyDescent="0.25">
      <c r="I973"/>
    </row>
    <row r="974" spans="9:9" x14ac:dyDescent="0.25">
      <c r="I974"/>
    </row>
    <row r="975" spans="9:9" x14ac:dyDescent="0.25">
      <c r="I975"/>
    </row>
    <row r="976" spans="9:9" x14ac:dyDescent="0.25">
      <c r="I976"/>
    </row>
    <row r="977" spans="9:9" x14ac:dyDescent="0.25">
      <c r="I977"/>
    </row>
    <row r="978" spans="9:9" x14ac:dyDescent="0.25">
      <c r="I978"/>
    </row>
    <row r="979" spans="9:9" x14ac:dyDescent="0.25">
      <c r="I979"/>
    </row>
    <row r="980" spans="9:9" x14ac:dyDescent="0.25">
      <c r="I980"/>
    </row>
    <row r="981" spans="9:9" x14ac:dyDescent="0.25">
      <c r="I981"/>
    </row>
    <row r="982" spans="9:9" x14ac:dyDescent="0.25">
      <c r="I982"/>
    </row>
    <row r="983" spans="9:9" x14ac:dyDescent="0.25">
      <c r="I983"/>
    </row>
    <row r="984" spans="9:9" x14ac:dyDescent="0.25">
      <c r="I984"/>
    </row>
    <row r="985" spans="9:9" x14ac:dyDescent="0.25">
      <c r="I985"/>
    </row>
    <row r="986" spans="9:9" x14ac:dyDescent="0.25">
      <c r="I986"/>
    </row>
    <row r="987" spans="9:9" x14ac:dyDescent="0.25">
      <c r="I987"/>
    </row>
    <row r="988" spans="9:9" x14ac:dyDescent="0.25">
      <c r="I988"/>
    </row>
    <row r="989" spans="9:9" x14ac:dyDescent="0.25">
      <c r="I989"/>
    </row>
    <row r="990" spans="9:9" x14ac:dyDescent="0.25">
      <c r="I990"/>
    </row>
    <row r="991" spans="9:9" x14ac:dyDescent="0.25">
      <c r="I991"/>
    </row>
    <row r="992" spans="9:9" x14ac:dyDescent="0.25">
      <c r="I992"/>
    </row>
    <row r="993" spans="9:9" x14ac:dyDescent="0.25">
      <c r="I993"/>
    </row>
    <row r="994" spans="9:9" x14ac:dyDescent="0.25">
      <c r="I994"/>
    </row>
    <row r="995" spans="9:9" x14ac:dyDescent="0.25">
      <c r="I995"/>
    </row>
    <row r="996" spans="9:9" x14ac:dyDescent="0.25">
      <c r="I996"/>
    </row>
    <row r="997" spans="9:9" x14ac:dyDescent="0.25">
      <c r="I997"/>
    </row>
    <row r="998" spans="9:9" x14ac:dyDescent="0.25">
      <c r="I998"/>
    </row>
    <row r="999" spans="9:9" x14ac:dyDescent="0.25">
      <c r="I999"/>
    </row>
    <row r="1000" spans="9:9" x14ac:dyDescent="0.25">
      <c r="I1000"/>
    </row>
    <row r="1001" spans="9:9" x14ac:dyDescent="0.25">
      <c r="I1001"/>
    </row>
    <row r="1002" spans="9:9" x14ac:dyDescent="0.25">
      <c r="I1002"/>
    </row>
    <row r="1003" spans="9:9" x14ac:dyDescent="0.25">
      <c r="I1003"/>
    </row>
    <row r="1004" spans="9:9" x14ac:dyDescent="0.25">
      <c r="I1004"/>
    </row>
    <row r="1005" spans="9:9" x14ac:dyDescent="0.25">
      <c r="I1005"/>
    </row>
    <row r="1006" spans="9:9" x14ac:dyDescent="0.25">
      <c r="I1006"/>
    </row>
    <row r="1007" spans="9:9" x14ac:dyDescent="0.25">
      <c r="I1007"/>
    </row>
    <row r="1008" spans="9:9" x14ac:dyDescent="0.25">
      <c r="I1008"/>
    </row>
    <row r="1009" spans="9:9" x14ac:dyDescent="0.25">
      <c r="I1009"/>
    </row>
    <row r="1010" spans="9:9" x14ac:dyDescent="0.25">
      <c r="I1010"/>
    </row>
    <row r="1011" spans="9:9" x14ac:dyDescent="0.25">
      <c r="I1011"/>
    </row>
    <row r="1012" spans="9:9" x14ac:dyDescent="0.25">
      <c r="I1012"/>
    </row>
    <row r="1013" spans="9:9" x14ac:dyDescent="0.25">
      <c r="I1013"/>
    </row>
    <row r="1014" spans="9:9" x14ac:dyDescent="0.25">
      <c r="I1014"/>
    </row>
    <row r="1015" spans="9:9" x14ac:dyDescent="0.25">
      <c r="I1015"/>
    </row>
    <row r="1016" spans="9:9" x14ac:dyDescent="0.25">
      <c r="I1016"/>
    </row>
    <row r="1017" spans="9:9" x14ac:dyDescent="0.25">
      <c r="I1017"/>
    </row>
    <row r="1018" spans="9:9" x14ac:dyDescent="0.25">
      <c r="I1018"/>
    </row>
    <row r="1019" spans="9:9" x14ac:dyDescent="0.25">
      <c r="I1019"/>
    </row>
    <row r="1020" spans="9:9" x14ac:dyDescent="0.25">
      <c r="I1020"/>
    </row>
    <row r="1021" spans="9:9" x14ac:dyDescent="0.25">
      <c r="I1021"/>
    </row>
    <row r="1022" spans="9:9" x14ac:dyDescent="0.25">
      <c r="I1022"/>
    </row>
    <row r="1023" spans="9:9" x14ac:dyDescent="0.25">
      <c r="I1023"/>
    </row>
    <row r="1024" spans="9:9" x14ac:dyDescent="0.25">
      <c r="I1024"/>
    </row>
    <row r="1025" spans="9:9" x14ac:dyDescent="0.25">
      <c r="I1025"/>
    </row>
    <row r="1026" spans="9:9" x14ac:dyDescent="0.25">
      <c r="I1026"/>
    </row>
    <row r="1027" spans="9:9" x14ac:dyDescent="0.25">
      <c r="I1027"/>
    </row>
    <row r="1028" spans="9:9" x14ac:dyDescent="0.25">
      <c r="I1028"/>
    </row>
    <row r="1029" spans="9:9" x14ac:dyDescent="0.25">
      <c r="I1029"/>
    </row>
    <row r="1030" spans="9:9" x14ac:dyDescent="0.25">
      <c r="I1030"/>
    </row>
    <row r="1031" spans="9:9" x14ac:dyDescent="0.25">
      <c r="I1031"/>
    </row>
    <row r="1032" spans="9:9" x14ac:dyDescent="0.25">
      <c r="I1032"/>
    </row>
    <row r="1033" spans="9:9" x14ac:dyDescent="0.25">
      <c r="I1033"/>
    </row>
    <row r="1034" spans="9:9" x14ac:dyDescent="0.25">
      <c r="I1034"/>
    </row>
    <row r="1035" spans="9:9" x14ac:dyDescent="0.25">
      <c r="I1035"/>
    </row>
    <row r="1036" spans="9:9" x14ac:dyDescent="0.25">
      <c r="I1036"/>
    </row>
    <row r="1037" spans="9:9" x14ac:dyDescent="0.25">
      <c r="I1037"/>
    </row>
    <row r="1038" spans="9:9" x14ac:dyDescent="0.25">
      <c r="I1038"/>
    </row>
    <row r="1039" spans="9:9" x14ac:dyDescent="0.25">
      <c r="I1039"/>
    </row>
    <row r="1040" spans="9:9" x14ac:dyDescent="0.25">
      <c r="I1040"/>
    </row>
    <row r="1041" spans="9:9" x14ac:dyDescent="0.25">
      <c r="I1041"/>
    </row>
  </sheetData>
  <phoneticPr fontId="8"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9B5E6-A799-42C6-98EA-AF4FFA9B381F}">
  <dimension ref="A1:AV193"/>
  <sheetViews>
    <sheetView topLeftCell="A2" zoomScale="75" zoomScaleNormal="75" workbookViewId="0">
      <pane xSplit="1" topLeftCell="I1" activePane="topRight" state="frozen"/>
      <selection pane="topRight" activeCell="S5" sqref="S5"/>
    </sheetView>
  </sheetViews>
  <sheetFormatPr defaultRowHeight="15" x14ac:dyDescent="0.25"/>
  <cols>
    <col min="1" max="1" width="21.140625" style="88" customWidth="1"/>
    <col min="2" max="2" width="21.42578125" bestFit="1" customWidth="1"/>
    <col min="3" max="3" width="14" bestFit="1" customWidth="1"/>
    <col min="4" max="4" width="24.42578125" bestFit="1" customWidth="1"/>
    <col min="5" max="5" width="22.85546875" bestFit="1" customWidth="1"/>
    <col min="6" max="6" width="24.140625" bestFit="1" customWidth="1"/>
    <col min="7" max="7" width="14" bestFit="1" customWidth="1"/>
    <col min="8" max="8" width="12.5703125" bestFit="1" customWidth="1"/>
    <col min="9" max="9" width="24.42578125" bestFit="1" customWidth="1"/>
    <col min="10" max="10" width="28.42578125" customWidth="1"/>
    <col min="11" max="11" width="14" bestFit="1" customWidth="1"/>
    <col min="12" max="12" width="20" bestFit="1" customWidth="1"/>
    <col min="13" max="13" width="22.85546875" bestFit="1" customWidth="1"/>
    <col min="14" max="16" width="14" bestFit="1" customWidth="1"/>
    <col min="17" max="17" width="20" bestFit="1" customWidth="1"/>
    <col min="18" max="18" width="22.85546875" bestFit="1" customWidth="1"/>
    <col min="19" max="19" width="24.42578125" bestFit="1" customWidth="1"/>
    <col min="20" max="20" width="17.42578125" bestFit="1" customWidth="1"/>
    <col min="21" max="21" width="4.7109375" bestFit="1" customWidth="1"/>
    <col min="22" max="22" width="4.85546875" bestFit="1" customWidth="1"/>
    <col min="23" max="23" width="4.140625" bestFit="1" customWidth="1"/>
    <col min="24" max="24" width="5.7109375" bestFit="1" customWidth="1"/>
    <col min="25" max="26" width="5.140625" bestFit="1" customWidth="1"/>
    <col min="27" max="27" width="5.28515625" bestFit="1" customWidth="1"/>
    <col min="28" max="28" width="5.140625" bestFit="1" customWidth="1"/>
    <col min="29" max="29" width="2.85546875" bestFit="1" customWidth="1"/>
    <col min="30" max="30" width="4" bestFit="1" customWidth="1"/>
    <col min="31" max="31" width="5.7109375" bestFit="1" customWidth="1"/>
    <col min="32" max="32" width="5.140625" bestFit="1" customWidth="1"/>
    <col min="33" max="33" width="4.5703125" bestFit="1" customWidth="1"/>
    <col min="34" max="34" width="3.5703125" bestFit="1" customWidth="1"/>
    <col min="35" max="35" width="4.140625" bestFit="1" customWidth="1"/>
    <col min="36" max="37" width="11.42578125" bestFit="1" customWidth="1"/>
    <col min="38" max="38" width="11.5703125" bestFit="1" customWidth="1"/>
    <col min="39" max="39" width="17.42578125" bestFit="1" customWidth="1"/>
    <col min="40" max="40" width="4.7109375" bestFit="1" customWidth="1"/>
    <col min="41" max="41" width="7.7109375" bestFit="1" customWidth="1"/>
    <col min="42" max="42" width="11.28515625" bestFit="1" customWidth="1"/>
    <col min="43" max="43" width="7.7109375" bestFit="1" customWidth="1"/>
    <col min="44" max="44" width="4.7109375" bestFit="1" customWidth="1"/>
    <col min="45" max="45" width="4.85546875" bestFit="1" customWidth="1"/>
    <col min="46" max="46" width="4.140625" bestFit="1" customWidth="1"/>
    <col min="47" max="47" width="5.7109375" bestFit="1" customWidth="1"/>
    <col min="48" max="49" width="5.140625" bestFit="1" customWidth="1"/>
    <col min="50" max="50" width="5.28515625" bestFit="1" customWidth="1"/>
    <col min="51" max="51" width="5.140625" bestFit="1" customWidth="1"/>
    <col min="52" max="52" width="2.85546875" bestFit="1" customWidth="1"/>
    <col min="53" max="53" width="4.85546875" bestFit="1" customWidth="1"/>
    <col min="54" max="54" width="4" bestFit="1" customWidth="1"/>
    <col min="55" max="55" width="5.7109375" bestFit="1" customWidth="1"/>
    <col min="56" max="56" width="5.140625" bestFit="1" customWidth="1"/>
    <col min="57" max="57" width="4.5703125" bestFit="1" customWidth="1"/>
    <col min="58" max="58" width="3.5703125" bestFit="1" customWidth="1"/>
    <col min="59" max="59" width="4.140625" bestFit="1" customWidth="1"/>
    <col min="60" max="60" width="11.42578125" bestFit="1" customWidth="1"/>
    <col min="61" max="75" width="17.42578125" bestFit="1" customWidth="1"/>
    <col min="76" max="76" width="11.42578125" bestFit="1" customWidth="1"/>
  </cols>
  <sheetData>
    <row r="1" spans="1:48" ht="35.25" customHeight="1" x14ac:dyDescent="0.55000000000000004">
      <c r="A1" s="88" t="s">
        <v>0</v>
      </c>
      <c r="B1" s="2"/>
      <c r="C1" s="2"/>
      <c r="D1" s="77" t="s">
        <v>671</v>
      </c>
      <c r="E1" s="2"/>
      <c r="F1" s="90"/>
      <c r="G1" s="90"/>
      <c r="H1" s="90"/>
      <c r="I1" s="5"/>
      <c r="J1" s="76" t="s">
        <v>672</v>
      </c>
      <c r="K1" s="5"/>
      <c r="L1" s="5"/>
      <c r="M1" s="7"/>
      <c r="N1" s="5"/>
      <c r="O1" s="8"/>
      <c r="P1" s="5"/>
      <c r="Q1" s="2"/>
      <c r="R1" s="2"/>
      <c r="S1" s="77"/>
      <c r="T1" s="2"/>
      <c r="U1" s="2"/>
      <c r="V1" s="2"/>
      <c r="W1" s="2"/>
      <c r="X1" s="2"/>
      <c r="Y1" s="5"/>
      <c r="Z1" s="76"/>
      <c r="AA1" s="5"/>
      <c r="AB1" s="5"/>
      <c r="AC1" s="7"/>
      <c r="AD1" s="5"/>
      <c r="AE1" s="8"/>
      <c r="AF1" s="5"/>
      <c r="AG1" s="5"/>
      <c r="AH1" s="76"/>
      <c r="AI1" s="5"/>
      <c r="AJ1" s="5"/>
      <c r="AK1" s="7"/>
      <c r="AL1" s="5"/>
      <c r="AM1" s="8"/>
      <c r="AN1" s="5"/>
      <c r="AO1" s="2"/>
      <c r="AP1" s="2"/>
      <c r="AQ1" s="77"/>
      <c r="AR1" s="2"/>
      <c r="AS1" s="2"/>
      <c r="AT1" s="2"/>
      <c r="AU1" s="2"/>
      <c r="AV1" s="2"/>
    </row>
    <row r="4" spans="1:48" x14ac:dyDescent="0.25">
      <c r="B4" s="24" t="s">
        <v>673</v>
      </c>
      <c r="C4" s="20" t="s">
        <v>674</v>
      </c>
      <c r="D4" t="s">
        <v>675</v>
      </c>
      <c r="F4" s="24" t="s">
        <v>676</v>
      </c>
      <c r="G4" s="20" t="s">
        <v>674</v>
      </c>
      <c r="H4" t="s">
        <v>677</v>
      </c>
      <c r="J4" s="24" t="s">
        <v>678</v>
      </c>
      <c r="K4" s="20" t="s">
        <v>674</v>
      </c>
      <c r="L4" t="s">
        <v>679</v>
      </c>
      <c r="M4" s="24"/>
      <c r="N4" s="24" t="s">
        <v>680</v>
      </c>
      <c r="O4" s="20" t="s">
        <v>674</v>
      </c>
      <c r="P4" t="s">
        <v>679</v>
      </c>
      <c r="R4" s="24" t="s">
        <v>681</v>
      </c>
      <c r="S4" s="20" t="s">
        <v>675</v>
      </c>
      <c r="T4" s="20" t="s">
        <v>682</v>
      </c>
      <c r="AP4" s="20" t="s">
        <v>1</v>
      </c>
      <c r="AQ4" t="s">
        <v>18</v>
      </c>
    </row>
    <row r="5" spans="1:48" x14ac:dyDescent="0.25">
      <c r="C5" s="21" t="s">
        <v>683</v>
      </c>
      <c r="D5">
        <v>29</v>
      </c>
      <c r="G5" s="21">
        <v>39</v>
      </c>
      <c r="H5" s="10">
        <v>1.3888888888888889E-3</v>
      </c>
      <c r="K5" s="21">
        <v>801</v>
      </c>
      <c r="L5" s="10">
        <v>7.3958333333333334E-2</v>
      </c>
      <c r="O5" s="21" t="s">
        <v>85</v>
      </c>
      <c r="P5" s="10">
        <v>6.5972222222222222E-3</v>
      </c>
      <c r="S5" s="20" t="s">
        <v>674</v>
      </c>
      <c r="T5" t="s">
        <v>683</v>
      </c>
      <c r="U5" t="s">
        <v>684</v>
      </c>
      <c r="V5" t="s">
        <v>685</v>
      </c>
      <c r="W5" t="s">
        <v>686</v>
      </c>
      <c r="X5" t="s">
        <v>687</v>
      </c>
      <c r="Y5" t="s">
        <v>688</v>
      </c>
      <c r="Z5" t="s">
        <v>689</v>
      </c>
      <c r="AA5" t="s">
        <v>690</v>
      </c>
      <c r="AB5" t="s">
        <v>691</v>
      </c>
      <c r="AC5" t="s">
        <v>692</v>
      </c>
      <c r="AD5" t="s">
        <v>694</v>
      </c>
      <c r="AE5" t="s">
        <v>695</v>
      </c>
      <c r="AF5" t="s">
        <v>696</v>
      </c>
      <c r="AG5" t="s">
        <v>697</v>
      </c>
      <c r="AH5" t="s">
        <v>698</v>
      </c>
      <c r="AI5" t="s">
        <v>699</v>
      </c>
      <c r="AJ5" t="s">
        <v>700</v>
      </c>
    </row>
    <row r="6" spans="1:48" x14ac:dyDescent="0.25">
      <c r="C6" s="21" t="s">
        <v>684</v>
      </c>
      <c r="D6">
        <v>27</v>
      </c>
      <c r="G6" s="21" t="s">
        <v>230</v>
      </c>
      <c r="H6" s="10">
        <v>1.736111111111111E-3</v>
      </c>
      <c r="K6" s="21">
        <v>804</v>
      </c>
      <c r="L6" s="10">
        <v>0.36354166666666671</v>
      </c>
      <c r="O6" s="21" t="s">
        <v>78</v>
      </c>
      <c r="P6" s="10">
        <v>5.1388888888888894E-2</v>
      </c>
      <c r="S6" s="21" t="s">
        <v>701</v>
      </c>
      <c r="T6" s="118">
        <v>11</v>
      </c>
      <c r="U6" s="118">
        <v>4</v>
      </c>
      <c r="V6" s="118">
        <v>1</v>
      </c>
      <c r="W6" s="118">
        <v>5</v>
      </c>
      <c r="X6" s="118">
        <v>1</v>
      </c>
      <c r="Y6" s="118"/>
      <c r="Z6" s="118">
        <v>5</v>
      </c>
      <c r="AA6" s="118">
        <v>1</v>
      </c>
      <c r="AB6" s="118">
        <v>6</v>
      </c>
      <c r="AC6" s="118">
        <v>2</v>
      </c>
      <c r="AD6" s="118">
        <v>27</v>
      </c>
      <c r="AE6" s="118">
        <v>2</v>
      </c>
      <c r="AF6" s="118">
        <v>2</v>
      </c>
      <c r="AG6" s="118">
        <v>1</v>
      </c>
      <c r="AH6" s="118">
        <v>5</v>
      </c>
      <c r="AI6" s="118">
        <v>4</v>
      </c>
      <c r="AJ6" s="118">
        <v>77</v>
      </c>
    </row>
    <row r="7" spans="1:48" x14ac:dyDescent="0.25">
      <c r="C7" s="21" t="s">
        <v>685</v>
      </c>
      <c r="D7">
        <v>3</v>
      </c>
      <c r="G7" s="21" t="s">
        <v>529</v>
      </c>
      <c r="H7" s="10">
        <v>1.736111111111111E-3</v>
      </c>
      <c r="K7" s="21">
        <v>805</v>
      </c>
      <c r="L7" s="10">
        <v>0.22777777777777775</v>
      </c>
      <c r="O7" s="21" t="s">
        <v>496</v>
      </c>
      <c r="P7" s="10">
        <v>3.1944444444444442E-2</v>
      </c>
      <c r="S7" s="21" t="s">
        <v>702</v>
      </c>
      <c r="T7" s="118">
        <v>1</v>
      </c>
      <c r="U7" s="118"/>
      <c r="V7" s="118"/>
      <c r="W7" s="118">
        <v>3</v>
      </c>
      <c r="X7" s="118"/>
      <c r="Y7" s="118">
        <v>1</v>
      </c>
      <c r="Z7" s="118">
        <v>2</v>
      </c>
      <c r="AA7" s="118"/>
      <c r="AB7" s="118">
        <v>2</v>
      </c>
      <c r="AC7" s="118"/>
      <c r="AD7" s="118">
        <v>12</v>
      </c>
      <c r="AE7" s="118"/>
      <c r="AF7" s="118"/>
      <c r="AG7" s="118">
        <v>1</v>
      </c>
      <c r="AH7" s="118">
        <v>1</v>
      </c>
      <c r="AI7" s="118"/>
      <c r="AJ7" s="118">
        <v>23</v>
      </c>
    </row>
    <row r="8" spans="1:48" x14ac:dyDescent="0.25">
      <c r="C8" s="21" t="s">
        <v>686</v>
      </c>
      <c r="D8">
        <v>63</v>
      </c>
      <c r="G8" s="21">
        <v>66</v>
      </c>
      <c r="H8" s="10">
        <v>2.0833333333333333E-3</v>
      </c>
      <c r="K8" s="21">
        <v>808</v>
      </c>
      <c r="L8" s="10">
        <v>0.1048611111111111</v>
      </c>
      <c r="O8" s="21" t="s">
        <v>248</v>
      </c>
      <c r="P8" s="10">
        <v>2.2569444444444444E-2</v>
      </c>
      <c r="S8" s="21" t="s">
        <v>700</v>
      </c>
      <c r="T8" s="118">
        <v>12</v>
      </c>
      <c r="U8" s="118">
        <v>4</v>
      </c>
      <c r="V8" s="118">
        <v>1</v>
      </c>
      <c r="W8" s="118">
        <v>8</v>
      </c>
      <c r="X8" s="118">
        <v>1</v>
      </c>
      <c r="Y8" s="118">
        <v>1</v>
      </c>
      <c r="Z8" s="118">
        <v>7</v>
      </c>
      <c r="AA8" s="118">
        <v>1</v>
      </c>
      <c r="AB8" s="118">
        <v>8</v>
      </c>
      <c r="AC8" s="118">
        <v>2</v>
      </c>
      <c r="AD8" s="118">
        <v>39</v>
      </c>
      <c r="AE8" s="118">
        <v>2</v>
      </c>
      <c r="AF8" s="118">
        <v>2</v>
      </c>
      <c r="AG8" s="118">
        <v>2</v>
      </c>
      <c r="AH8" s="118">
        <v>6</v>
      </c>
      <c r="AI8" s="118">
        <v>4</v>
      </c>
      <c r="AJ8" s="118">
        <v>100</v>
      </c>
    </row>
    <row r="9" spans="1:48" x14ac:dyDescent="0.25">
      <c r="C9" s="21" t="s">
        <v>687</v>
      </c>
      <c r="D9">
        <v>5</v>
      </c>
      <c r="G9" s="21" t="s">
        <v>151</v>
      </c>
      <c r="H9" s="10">
        <v>2.0833333333333333E-3</v>
      </c>
      <c r="K9" s="21">
        <v>809</v>
      </c>
      <c r="L9" s="10">
        <v>0.64479166666666676</v>
      </c>
      <c r="O9" s="21" t="s">
        <v>19</v>
      </c>
      <c r="P9" s="10">
        <v>3.1944444444444442E-2</v>
      </c>
    </row>
    <row r="10" spans="1:48" x14ac:dyDescent="0.25">
      <c r="C10" s="21" t="s">
        <v>688</v>
      </c>
      <c r="D10">
        <v>11</v>
      </c>
      <c r="G10" s="21">
        <v>99</v>
      </c>
      <c r="H10" s="10">
        <v>2.0833333333333333E-3</v>
      </c>
      <c r="K10" s="21">
        <v>813</v>
      </c>
      <c r="L10" s="10">
        <v>0.4145833333333333</v>
      </c>
      <c r="O10" s="21" t="s">
        <v>116</v>
      </c>
      <c r="P10" s="10">
        <v>9.0740740740740733E-2</v>
      </c>
    </row>
    <row r="11" spans="1:48" x14ac:dyDescent="0.25">
      <c r="C11" s="21" t="s">
        <v>689</v>
      </c>
      <c r="D11">
        <v>56</v>
      </c>
      <c r="G11" s="21">
        <v>4</v>
      </c>
      <c r="H11" s="10">
        <v>2.0833333333333333E-3</v>
      </c>
      <c r="K11" s="21">
        <v>814</v>
      </c>
      <c r="L11" s="10">
        <v>0.62847222222222232</v>
      </c>
      <c r="O11" s="21" t="s">
        <v>299</v>
      </c>
      <c r="P11" s="10">
        <v>2.3263888888888886E-2</v>
      </c>
      <c r="S11" s="20" t="s">
        <v>703</v>
      </c>
      <c r="T11" s="20" t="s">
        <v>682</v>
      </c>
      <c r="AP11" s="20" t="s">
        <v>3</v>
      </c>
      <c r="AQ11" t="s">
        <v>2</v>
      </c>
    </row>
    <row r="12" spans="1:48" x14ac:dyDescent="0.25">
      <c r="C12" s="21" t="s">
        <v>690</v>
      </c>
      <c r="D12">
        <v>12</v>
      </c>
      <c r="G12" s="21">
        <v>55</v>
      </c>
      <c r="H12" s="10">
        <v>2.7777777777777779E-3</v>
      </c>
      <c r="K12" s="21">
        <v>815</v>
      </c>
      <c r="L12" s="10">
        <v>0.22152777777777777</v>
      </c>
      <c r="O12" s="21" t="s">
        <v>129</v>
      </c>
      <c r="P12" s="10">
        <v>3.3333333333333333E-2</v>
      </c>
      <c r="S12" s="20" t="s">
        <v>674</v>
      </c>
      <c r="T12" t="s">
        <v>683</v>
      </c>
      <c r="U12" t="s">
        <v>684</v>
      </c>
      <c r="V12" t="s">
        <v>685</v>
      </c>
      <c r="W12" t="s">
        <v>686</v>
      </c>
      <c r="X12" t="s">
        <v>687</v>
      </c>
      <c r="Y12" t="s">
        <v>688</v>
      </c>
      <c r="Z12" t="s">
        <v>689</v>
      </c>
      <c r="AA12" t="s">
        <v>690</v>
      </c>
      <c r="AB12" t="s">
        <v>691</v>
      </c>
      <c r="AC12" t="s">
        <v>692</v>
      </c>
      <c r="AD12" t="s">
        <v>704</v>
      </c>
      <c r="AE12" t="s">
        <v>693</v>
      </c>
      <c r="AF12" t="s">
        <v>694</v>
      </c>
      <c r="AG12" t="s">
        <v>695</v>
      </c>
      <c r="AH12" t="s">
        <v>696</v>
      </c>
      <c r="AI12" t="s">
        <v>697</v>
      </c>
      <c r="AJ12" t="s">
        <v>698</v>
      </c>
      <c r="AK12" t="s">
        <v>699</v>
      </c>
      <c r="AL12" t="s">
        <v>700</v>
      </c>
    </row>
    <row r="13" spans="1:48" x14ac:dyDescent="0.25">
      <c r="C13" s="21" t="s">
        <v>691</v>
      </c>
      <c r="D13">
        <v>42</v>
      </c>
      <c r="G13" s="21">
        <v>15</v>
      </c>
      <c r="H13" s="10">
        <v>3.472222222222222E-3</v>
      </c>
      <c r="K13" s="21">
        <v>816</v>
      </c>
      <c r="L13" s="10">
        <v>0.33541666666666664</v>
      </c>
      <c r="O13" s="21" t="s">
        <v>650</v>
      </c>
      <c r="P13" s="10">
        <v>1.0416666666666666E-2</v>
      </c>
      <c r="S13" s="21" t="s">
        <v>701</v>
      </c>
      <c r="T13" s="10">
        <v>0.28611111111111104</v>
      </c>
      <c r="U13" s="10">
        <v>0.25555555555555559</v>
      </c>
      <c r="V13" s="10">
        <v>4.9305555555555554E-2</v>
      </c>
      <c r="W13" s="10">
        <v>1.465972222222222</v>
      </c>
      <c r="X13" s="10">
        <v>9.0277777777777769E-3</v>
      </c>
      <c r="Y13" s="10">
        <v>0.1</v>
      </c>
      <c r="Z13" s="10">
        <v>0.37083333333333324</v>
      </c>
      <c r="AA13" s="10">
        <v>0.14097222222222222</v>
      </c>
      <c r="AB13" s="10">
        <v>0.22916666666666671</v>
      </c>
      <c r="AC13" s="10">
        <v>4.0277777777777773E-2</v>
      </c>
      <c r="AD13" s="10">
        <v>2.3173611111111123</v>
      </c>
      <c r="AE13" s="10">
        <v>2.0833333333333333E-3</v>
      </c>
      <c r="AF13" s="10">
        <v>4.0465277777777793</v>
      </c>
      <c r="AG13" s="10">
        <v>6.7361111111111108E-2</v>
      </c>
      <c r="AH13" s="10">
        <v>2.4999999999999998E-2</v>
      </c>
      <c r="AI13" s="10">
        <v>0.3340277777777777</v>
      </c>
      <c r="AJ13" s="10">
        <v>0.26527777777777778</v>
      </c>
      <c r="AK13" s="10">
        <v>0.70138888888888884</v>
      </c>
      <c r="AL13" s="10">
        <v>10.706250000000002</v>
      </c>
    </row>
    <row r="14" spans="1:48" x14ac:dyDescent="0.25">
      <c r="C14" s="21" t="s">
        <v>692</v>
      </c>
      <c r="D14">
        <v>6</v>
      </c>
      <c r="G14" s="21" t="s">
        <v>339</v>
      </c>
      <c r="H14" s="10">
        <v>3.472222222222222E-3</v>
      </c>
      <c r="K14" s="21">
        <v>819</v>
      </c>
      <c r="L14" s="10">
        <v>6.3541666666666663E-2</v>
      </c>
      <c r="O14" s="21" t="s">
        <v>99</v>
      </c>
      <c r="P14" s="10">
        <v>0.21597222222222223</v>
      </c>
      <c r="S14" s="21" t="s">
        <v>702</v>
      </c>
      <c r="T14" s="10">
        <v>0.39097222222222228</v>
      </c>
      <c r="U14" s="10">
        <v>0.10624999999999998</v>
      </c>
      <c r="V14" s="10"/>
      <c r="W14" s="10">
        <v>0.70277777777777772</v>
      </c>
      <c r="X14" s="10">
        <v>6.9444444444444449E-3</v>
      </c>
      <c r="Y14" s="10">
        <v>3.125E-2</v>
      </c>
      <c r="Z14" s="10">
        <v>0.15000000000000002</v>
      </c>
      <c r="AA14" s="10">
        <v>6.9444444444444441E-3</v>
      </c>
      <c r="AB14" s="10">
        <v>9.5833333333333326E-2</v>
      </c>
      <c r="AC14" s="10">
        <v>3.6111111111111108E-2</v>
      </c>
      <c r="AD14" s="10">
        <v>1.040972222222222</v>
      </c>
      <c r="AE14" s="10"/>
      <c r="AF14" s="10">
        <v>1.6194444444444442</v>
      </c>
      <c r="AG14" s="10"/>
      <c r="AH14" s="10">
        <v>3.3333333333333333E-2</v>
      </c>
      <c r="AI14" s="10">
        <v>0.10208333333333335</v>
      </c>
      <c r="AJ14" s="10">
        <v>2.7083333333333334E-2</v>
      </c>
      <c r="AK14" s="10">
        <v>0.35416666666666669</v>
      </c>
      <c r="AL14" s="10">
        <v>4.7041666666666675</v>
      </c>
    </row>
    <row r="15" spans="1:48" x14ac:dyDescent="0.25">
      <c r="C15" s="21" t="s">
        <v>693</v>
      </c>
      <c r="D15">
        <v>1</v>
      </c>
      <c r="G15" s="21" t="s">
        <v>584</v>
      </c>
      <c r="H15" s="10">
        <v>4.1666666666666666E-3</v>
      </c>
      <c r="K15" s="21">
        <v>820</v>
      </c>
      <c r="L15" s="10">
        <v>0.63298611111111114</v>
      </c>
      <c r="O15" s="21" t="s">
        <v>21</v>
      </c>
      <c r="P15" s="10">
        <v>0.18819444444444444</v>
      </c>
      <c r="S15" s="21" t="s">
        <v>700</v>
      </c>
      <c r="T15" s="10">
        <v>0.67708333333333326</v>
      </c>
      <c r="U15" s="10">
        <v>0.3618055555555556</v>
      </c>
      <c r="V15" s="10">
        <v>4.9305555555555554E-2</v>
      </c>
      <c r="W15" s="10">
        <v>2.1687499999999997</v>
      </c>
      <c r="X15" s="10">
        <v>1.5972222222222221E-2</v>
      </c>
      <c r="Y15" s="10">
        <v>0.13125000000000001</v>
      </c>
      <c r="Z15" s="10">
        <v>0.52083333333333326</v>
      </c>
      <c r="AA15" s="10">
        <v>0.14791666666666667</v>
      </c>
      <c r="AB15" s="10">
        <v>0.32500000000000007</v>
      </c>
      <c r="AC15" s="10">
        <v>7.6388888888888881E-2</v>
      </c>
      <c r="AD15" s="10">
        <v>3.3583333333333343</v>
      </c>
      <c r="AE15" s="10">
        <v>2.0833333333333333E-3</v>
      </c>
      <c r="AF15" s="10">
        <v>5.6659722222222237</v>
      </c>
      <c r="AG15" s="10">
        <v>6.7361111111111108E-2</v>
      </c>
      <c r="AH15" s="10">
        <v>5.8333333333333334E-2</v>
      </c>
      <c r="AI15" s="10">
        <v>0.43611111111111106</v>
      </c>
      <c r="AJ15" s="10">
        <v>0.29236111111111113</v>
      </c>
      <c r="AK15" s="10">
        <v>1.0555555555555556</v>
      </c>
      <c r="AL15" s="10">
        <v>15.41041666666667</v>
      </c>
    </row>
    <row r="16" spans="1:48" x14ac:dyDescent="0.25">
      <c r="C16" s="21" t="s">
        <v>694</v>
      </c>
      <c r="D16">
        <v>168</v>
      </c>
      <c r="G16" s="21">
        <v>52</v>
      </c>
      <c r="H16" s="10">
        <v>4.6296296296296294E-3</v>
      </c>
      <c r="K16" s="21">
        <v>821</v>
      </c>
      <c r="L16" s="10">
        <v>0.32048611111111108</v>
      </c>
      <c r="O16" s="21" t="s">
        <v>38</v>
      </c>
      <c r="P16" s="10">
        <v>8.4027777777777771E-2</v>
      </c>
    </row>
    <row r="17" spans="3:43" x14ac:dyDescent="0.25">
      <c r="C17" s="21" t="s">
        <v>695</v>
      </c>
      <c r="D17">
        <v>5</v>
      </c>
      <c r="G17" s="21">
        <v>92</v>
      </c>
      <c r="H17" s="10">
        <v>4.8611111111111112E-3</v>
      </c>
      <c r="K17" s="21">
        <v>822</v>
      </c>
      <c r="L17" s="10">
        <v>0.65428240740740728</v>
      </c>
      <c r="O17" s="21" t="s">
        <v>242</v>
      </c>
      <c r="P17" s="10">
        <v>9.0277777777777769E-3</v>
      </c>
    </row>
    <row r="18" spans="3:43" x14ac:dyDescent="0.25">
      <c r="C18" s="21" t="s">
        <v>696</v>
      </c>
      <c r="D18">
        <v>9</v>
      </c>
      <c r="G18" s="21" t="s">
        <v>328</v>
      </c>
      <c r="H18" s="10">
        <v>4.8611111111111112E-3</v>
      </c>
      <c r="K18" s="21">
        <v>823</v>
      </c>
      <c r="L18" s="10">
        <v>0.11666666666666667</v>
      </c>
      <c r="O18" s="21" t="s">
        <v>292</v>
      </c>
      <c r="P18" s="10">
        <v>0.14166666666666666</v>
      </c>
      <c r="AP18" s="20" t="s">
        <v>4</v>
      </c>
      <c r="AQ18" t="s">
        <v>2</v>
      </c>
    </row>
    <row r="19" spans="3:43" x14ac:dyDescent="0.25">
      <c r="C19" s="21" t="s">
        <v>697</v>
      </c>
      <c r="D19">
        <v>56</v>
      </c>
      <c r="G19" s="21" t="s">
        <v>580</v>
      </c>
      <c r="H19" s="10">
        <v>5.208333333333333E-3</v>
      </c>
      <c r="K19" s="21">
        <v>824</v>
      </c>
      <c r="L19" s="10">
        <v>0.11597222222222223</v>
      </c>
      <c r="O19" s="21" t="s">
        <v>97</v>
      </c>
      <c r="P19" s="10">
        <v>0.10069444444444445</v>
      </c>
    </row>
    <row r="20" spans="3:43" x14ac:dyDescent="0.25">
      <c r="C20" s="21" t="s">
        <v>698</v>
      </c>
      <c r="D20">
        <v>36</v>
      </c>
      <c r="G20" s="21" t="s">
        <v>659</v>
      </c>
      <c r="H20" s="10">
        <v>5.2083333333333339E-3</v>
      </c>
      <c r="K20" s="21">
        <v>825</v>
      </c>
      <c r="L20" s="10">
        <v>0.20972222222222223</v>
      </c>
      <c r="O20" s="21" t="s">
        <v>205</v>
      </c>
      <c r="P20" s="10">
        <v>0.26979166666666665</v>
      </c>
    </row>
    <row r="21" spans="3:43" x14ac:dyDescent="0.25">
      <c r="C21" s="21" t="s">
        <v>699</v>
      </c>
      <c r="D21">
        <v>5</v>
      </c>
      <c r="G21" s="21" t="s">
        <v>285</v>
      </c>
      <c r="H21" s="10">
        <v>5.9027777777777776E-3</v>
      </c>
      <c r="K21" s="21">
        <v>826</v>
      </c>
      <c r="L21" s="10">
        <v>5.0694444444444438E-2</v>
      </c>
      <c r="O21" s="21" t="s">
        <v>67</v>
      </c>
      <c r="P21" s="10">
        <v>4.1666666666666666E-3</v>
      </c>
    </row>
    <row r="22" spans="3:43" x14ac:dyDescent="0.25">
      <c r="C22" s="21" t="s">
        <v>700</v>
      </c>
      <c r="D22">
        <v>534</v>
      </c>
      <c r="G22" s="21" t="s">
        <v>133</v>
      </c>
      <c r="H22" s="10">
        <v>5.9027777777777776E-3</v>
      </c>
      <c r="K22" s="21">
        <v>827</v>
      </c>
      <c r="L22" s="10">
        <v>0.27569444444444441</v>
      </c>
      <c r="O22" s="21" t="s">
        <v>136</v>
      </c>
      <c r="P22" s="10">
        <v>4.7916666666666663E-2</v>
      </c>
      <c r="U22" s="24"/>
    </row>
    <row r="23" spans="3:43" x14ac:dyDescent="0.25">
      <c r="G23" s="21">
        <v>101</v>
      </c>
      <c r="H23" s="10">
        <v>6.2500000000000003E-3</v>
      </c>
      <c r="K23" s="21">
        <v>828</v>
      </c>
      <c r="L23" s="10">
        <v>0.25243055555555555</v>
      </c>
      <c r="O23" s="21" t="s">
        <v>76</v>
      </c>
      <c r="P23" s="10">
        <v>6.4236111111111119E-2</v>
      </c>
      <c r="U23" s="24"/>
    </row>
    <row r="24" spans="3:43" x14ac:dyDescent="0.25">
      <c r="G24" s="21" t="s">
        <v>476</v>
      </c>
      <c r="H24" s="10">
        <v>6.5972222222222222E-3</v>
      </c>
      <c r="K24" s="21">
        <v>829</v>
      </c>
      <c r="L24" s="10">
        <v>0.26006944444444446</v>
      </c>
      <c r="O24" s="21" t="s">
        <v>65</v>
      </c>
      <c r="P24" s="10">
        <v>0.68993055555555549</v>
      </c>
      <c r="R24" s="24"/>
      <c r="U24" s="24"/>
      <c r="AP24" s="20" t="s">
        <v>5</v>
      </c>
      <c r="AQ24" t="s">
        <v>2</v>
      </c>
    </row>
    <row r="25" spans="3:43" x14ac:dyDescent="0.25">
      <c r="G25" s="21" t="s">
        <v>493</v>
      </c>
      <c r="H25" s="10">
        <v>6.9444444444444441E-3</v>
      </c>
      <c r="K25" s="21">
        <v>830</v>
      </c>
      <c r="L25" s="10">
        <v>0.35520833333333324</v>
      </c>
      <c r="O25" s="21" t="s">
        <v>33</v>
      </c>
      <c r="P25" s="10">
        <v>0.31284722222222222</v>
      </c>
      <c r="U25" s="24"/>
    </row>
    <row r="26" spans="3:43" x14ac:dyDescent="0.25">
      <c r="G26" s="21" t="s">
        <v>391</v>
      </c>
      <c r="H26" s="10">
        <v>6.9444444444444441E-3</v>
      </c>
      <c r="K26" s="21">
        <v>831</v>
      </c>
      <c r="L26" s="10">
        <v>0.1600694444444444</v>
      </c>
      <c r="O26" s="21" t="s">
        <v>83</v>
      </c>
      <c r="P26" s="10">
        <v>0.27083333333333337</v>
      </c>
      <c r="U26" s="24"/>
    </row>
    <row r="27" spans="3:43" ht="15.75" thickBot="1" x14ac:dyDescent="0.3">
      <c r="G27" s="21" t="s">
        <v>276</v>
      </c>
      <c r="H27" s="10">
        <v>8.3333333333333332E-3</v>
      </c>
      <c r="K27" s="21">
        <v>832</v>
      </c>
      <c r="L27" s="10">
        <v>0.42928240740740742</v>
      </c>
      <c r="O27" s="21" t="s">
        <v>92</v>
      </c>
      <c r="P27" s="10">
        <v>7.4999999999999997E-2</v>
      </c>
      <c r="U27" s="24"/>
    </row>
    <row r="28" spans="3:43" x14ac:dyDescent="0.25">
      <c r="G28" s="21" t="s">
        <v>175</v>
      </c>
      <c r="H28" s="10">
        <v>9.0277777777777769E-3</v>
      </c>
      <c r="K28" s="21">
        <v>833</v>
      </c>
      <c r="L28" s="10">
        <v>0.16319444444444445</v>
      </c>
      <c r="O28" s="21" t="s">
        <v>186</v>
      </c>
      <c r="P28" s="10">
        <v>3.8194444444444441E-2</v>
      </c>
      <c r="R28" s="24" t="s">
        <v>705</v>
      </c>
      <c r="S28" s="29" t="s">
        <v>706</v>
      </c>
      <c r="T28" s="27"/>
      <c r="U28" s="22"/>
      <c r="V28" s="10"/>
    </row>
    <row r="29" spans="3:43" x14ac:dyDescent="0.25">
      <c r="G29" s="21" t="s">
        <v>237</v>
      </c>
      <c r="H29" s="10">
        <v>9.0277777777777769E-3</v>
      </c>
      <c r="K29" s="21">
        <v>834</v>
      </c>
      <c r="L29" s="10">
        <v>0.35729166666666656</v>
      </c>
      <c r="O29" s="21" t="s">
        <v>88</v>
      </c>
      <c r="P29" s="10">
        <v>1.9444444444444445E-2</v>
      </c>
      <c r="U29" s="22"/>
      <c r="V29" s="10"/>
    </row>
    <row r="30" spans="3:43" x14ac:dyDescent="0.25">
      <c r="G30" s="21">
        <v>36</v>
      </c>
      <c r="H30" s="10">
        <v>1.0416666666666666E-2</v>
      </c>
      <c r="K30" s="21">
        <v>835</v>
      </c>
      <c r="L30" s="10">
        <v>0.16770833333333329</v>
      </c>
      <c r="O30" s="21" t="s">
        <v>74</v>
      </c>
      <c r="P30" s="10">
        <v>0.11458333333333333</v>
      </c>
      <c r="S30" t="s">
        <v>707</v>
      </c>
      <c r="T30" s="10">
        <v>2.0622972424979721E-2</v>
      </c>
      <c r="U30" s="22"/>
      <c r="V30" s="10"/>
    </row>
    <row r="31" spans="3:43" x14ac:dyDescent="0.25">
      <c r="G31" s="21" t="s">
        <v>26</v>
      </c>
      <c r="H31" s="10">
        <v>1.0416666666666666E-2</v>
      </c>
      <c r="K31" s="21">
        <v>836</v>
      </c>
      <c r="L31" s="10">
        <v>0.15625</v>
      </c>
      <c r="O31" s="21" t="s">
        <v>170</v>
      </c>
      <c r="P31" s="10">
        <v>3.5763888888888887E-2</v>
      </c>
      <c r="S31" t="s">
        <v>708</v>
      </c>
      <c r="T31" s="10">
        <v>1.5950916920405408E-3</v>
      </c>
      <c r="U31" s="22"/>
      <c r="V31" s="10"/>
      <c r="AP31" s="20" t="s">
        <v>6</v>
      </c>
      <c r="AQ31" t="s">
        <v>2</v>
      </c>
    </row>
    <row r="32" spans="3:43" x14ac:dyDescent="0.25">
      <c r="G32" s="21">
        <v>81</v>
      </c>
      <c r="H32" s="10">
        <v>1.1111111111111112E-2</v>
      </c>
      <c r="K32" s="21">
        <v>837</v>
      </c>
      <c r="L32" s="10">
        <v>0.32222222222222224</v>
      </c>
      <c r="O32" s="21" t="s">
        <v>561</v>
      </c>
      <c r="P32" s="10">
        <v>1.1805555555555555E-2</v>
      </c>
      <c r="S32" t="s">
        <v>709</v>
      </c>
      <c r="T32" s="10">
        <v>8.3333333333333332E-3</v>
      </c>
      <c r="U32" s="22"/>
      <c r="V32" s="10"/>
    </row>
    <row r="33" spans="7:22" x14ac:dyDescent="0.25">
      <c r="G33" s="21" t="s">
        <v>298</v>
      </c>
      <c r="H33" s="10">
        <v>1.1284722222222222E-2</v>
      </c>
      <c r="K33" s="21">
        <v>838</v>
      </c>
      <c r="L33" s="10">
        <v>0.23958333333333331</v>
      </c>
      <c r="O33" s="21" t="s">
        <v>72</v>
      </c>
      <c r="P33" s="10">
        <v>4.8611111111111105E-2</v>
      </c>
      <c r="S33" t="s">
        <v>710</v>
      </c>
      <c r="T33" s="10">
        <v>6.9444444444444447E-4</v>
      </c>
      <c r="U33" s="22"/>
      <c r="V33" s="10"/>
    </row>
    <row r="34" spans="7:22" x14ac:dyDescent="0.25">
      <c r="G34" s="21" t="s">
        <v>162</v>
      </c>
      <c r="H34" s="10">
        <v>1.2152777777777778E-2</v>
      </c>
      <c r="K34" s="21">
        <v>840</v>
      </c>
      <c r="L34" s="10">
        <v>0.25034722222222222</v>
      </c>
      <c r="O34" s="21" t="s">
        <v>159</v>
      </c>
      <c r="P34" s="10">
        <v>1.9791666666666666E-2</v>
      </c>
      <c r="S34" t="s">
        <v>711</v>
      </c>
      <c r="T34" s="10">
        <v>3.7340139170833071E-2</v>
      </c>
      <c r="U34" s="22"/>
      <c r="V34" s="10"/>
    </row>
    <row r="35" spans="7:22" x14ac:dyDescent="0.25">
      <c r="G35" s="21">
        <v>32</v>
      </c>
      <c r="H35" s="10">
        <v>1.2268518518518517E-2</v>
      </c>
      <c r="K35" s="21">
        <v>841</v>
      </c>
      <c r="L35" s="10">
        <v>0.26354166666666662</v>
      </c>
      <c r="O35" s="21" t="s">
        <v>43</v>
      </c>
      <c r="P35" s="10">
        <v>2.013888888888889E-2</v>
      </c>
      <c r="S35" t="s">
        <v>712</v>
      </c>
      <c r="T35" s="10">
        <v>1.3942859932971825E-3</v>
      </c>
      <c r="U35" s="22"/>
      <c r="V35" s="10"/>
    </row>
    <row r="36" spans="7:22" x14ac:dyDescent="0.25">
      <c r="G36" s="21" t="s">
        <v>111</v>
      </c>
      <c r="H36" s="10">
        <v>1.3194444444444444E-2</v>
      </c>
      <c r="K36" s="21">
        <v>842</v>
      </c>
      <c r="L36" s="10">
        <v>0.29201388888888885</v>
      </c>
      <c r="O36" s="21" t="s">
        <v>31</v>
      </c>
      <c r="P36" s="10">
        <v>7.9861111111111119E-2</v>
      </c>
      <c r="S36" t="s">
        <v>713</v>
      </c>
      <c r="T36" s="28">
        <v>24.653413627126184</v>
      </c>
      <c r="U36" s="22"/>
      <c r="V36" s="10"/>
    </row>
    <row r="37" spans="7:22" x14ac:dyDescent="0.25">
      <c r="G37" s="21">
        <v>34</v>
      </c>
      <c r="H37" s="10">
        <v>1.4583333333333334E-2</v>
      </c>
      <c r="K37" s="21">
        <v>843</v>
      </c>
      <c r="L37" s="10">
        <v>0.23159722222222218</v>
      </c>
      <c r="O37" s="21" t="s">
        <v>57</v>
      </c>
      <c r="P37" s="10">
        <v>0.27824074074074073</v>
      </c>
      <c r="S37" t="s">
        <v>714</v>
      </c>
      <c r="T37" s="28">
        <v>4.4229020124797263</v>
      </c>
      <c r="U37" s="22"/>
      <c r="V37" s="10"/>
    </row>
    <row r="38" spans="7:22" x14ac:dyDescent="0.25">
      <c r="G38" s="21">
        <v>20</v>
      </c>
      <c r="H38" s="10">
        <v>1.8865740740740742E-2</v>
      </c>
      <c r="K38" s="21">
        <v>844</v>
      </c>
      <c r="L38" s="10">
        <v>0.7534722222222221</v>
      </c>
      <c r="O38" s="21" t="s">
        <v>16</v>
      </c>
      <c r="P38" s="10">
        <v>7.9166666666666663E-2</v>
      </c>
      <c r="S38" t="s">
        <v>715</v>
      </c>
      <c r="T38" s="10">
        <v>0.3263888888888889</v>
      </c>
      <c r="U38" s="22"/>
      <c r="V38" s="10"/>
    </row>
    <row r="39" spans="7:22" x14ac:dyDescent="0.25">
      <c r="G39" s="21" t="s">
        <v>211</v>
      </c>
      <c r="H39" s="10">
        <v>2.1180555555555557E-2</v>
      </c>
      <c r="K39" s="21">
        <v>845</v>
      </c>
      <c r="L39" s="10">
        <v>0.27708333333333329</v>
      </c>
      <c r="O39" s="21" t="s">
        <v>69</v>
      </c>
      <c r="P39" s="10">
        <v>0.29930555555555555</v>
      </c>
      <c r="S39" t="s">
        <v>716</v>
      </c>
      <c r="T39" s="10">
        <v>6.9444444444444198E-4</v>
      </c>
      <c r="U39" s="22"/>
      <c r="V39" s="10"/>
    </row>
    <row r="40" spans="7:22" x14ac:dyDescent="0.25">
      <c r="G40" s="21" t="s">
        <v>164</v>
      </c>
      <c r="H40" s="10">
        <v>2.3263888888888886E-2</v>
      </c>
      <c r="K40" s="21">
        <v>846</v>
      </c>
      <c r="L40" s="10">
        <v>0.55925925925925912</v>
      </c>
      <c r="O40" s="21" t="s">
        <v>54</v>
      </c>
      <c r="P40" s="10">
        <v>0.31631944444444438</v>
      </c>
      <c r="S40" t="s">
        <v>717</v>
      </c>
      <c r="T40" s="10">
        <v>0.32708333333333334</v>
      </c>
      <c r="U40" s="22"/>
      <c r="V40" s="10"/>
    </row>
    <row r="41" spans="7:22" x14ac:dyDescent="0.25">
      <c r="G41" s="21">
        <v>35</v>
      </c>
      <c r="H41" s="10">
        <v>2.326388888888889E-2</v>
      </c>
      <c r="K41" s="21">
        <v>847</v>
      </c>
      <c r="L41" s="10">
        <v>0.2170138888888889</v>
      </c>
      <c r="O41" s="21" t="s">
        <v>540</v>
      </c>
      <c r="P41" s="10">
        <v>2.0833333333333333E-3</v>
      </c>
      <c r="S41" t="s">
        <v>718</v>
      </c>
      <c r="T41" s="10">
        <v>11.301388888888887</v>
      </c>
      <c r="U41" s="22"/>
      <c r="V41" s="10"/>
    </row>
    <row r="42" spans="7:22" ht="15.75" thickBot="1" x14ac:dyDescent="0.3">
      <c r="G42" s="21">
        <v>63</v>
      </c>
      <c r="H42" s="10">
        <v>2.326388888888889E-2</v>
      </c>
      <c r="K42" s="21">
        <v>848</v>
      </c>
      <c r="L42" s="10">
        <v>0.13923611111111112</v>
      </c>
      <c r="O42" s="21" t="s">
        <v>24</v>
      </c>
      <c r="P42" s="10">
        <v>0.27222222222222214</v>
      </c>
      <c r="S42" s="26" t="s">
        <v>719</v>
      </c>
      <c r="T42" s="26">
        <v>548</v>
      </c>
      <c r="U42" s="22"/>
      <c r="V42" s="10"/>
    </row>
    <row r="43" spans="7:22" x14ac:dyDescent="0.25">
      <c r="G43" s="21" t="s">
        <v>137</v>
      </c>
      <c r="H43" s="10">
        <v>2.4999999999999998E-2</v>
      </c>
      <c r="K43" s="21">
        <v>849</v>
      </c>
      <c r="L43" s="10">
        <v>0.59652777777777755</v>
      </c>
      <c r="O43" s="21" t="s">
        <v>567</v>
      </c>
      <c r="P43" s="10">
        <v>2.9166666666666667E-2</v>
      </c>
      <c r="U43" s="22"/>
      <c r="V43" s="10"/>
    </row>
    <row r="44" spans="7:22" x14ac:dyDescent="0.25">
      <c r="G44" s="21" t="s">
        <v>87</v>
      </c>
      <c r="H44" s="10">
        <v>2.6041666666666664E-2</v>
      </c>
      <c r="K44" s="21">
        <v>850</v>
      </c>
      <c r="L44" s="10">
        <v>0.13784722222222223</v>
      </c>
      <c r="O44" s="21" t="s">
        <v>63</v>
      </c>
      <c r="P44" s="10">
        <v>0.28298611111111105</v>
      </c>
      <c r="U44" s="22"/>
      <c r="V44" s="10"/>
    </row>
    <row r="45" spans="7:22" x14ac:dyDescent="0.25">
      <c r="G45" s="21" t="s">
        <v>29</v>
      </c>
      <c r="H45" s="10">
        <v>2.7777777777777776E-2</v>
      </c>
      <c r="K45" s="21">
        <v>851</v>
      </c>
      <c r="L45" s="10">
        <v>0.16076388888888887</v>
      </c>
      <c r="O45" s="21" t="s">
        <v>251</v>
      </c>
      <c r="P45" s="10">
        <v>2.361111111111111E-2</v>
      </c>
      <c r="U45" s="22"/>
      <c r="V45" s="10"/>
    </row>
    <row r="46" spans="7:22" x14ac:dyDescent="0.25">
      <c r="G46" s="21" t="s">
        <v>569</v>
      </c>
      <c r="H46" s="10">
        <v>3.125E-2</v>
      </c>
      <c r="K46" s="21">
        <v>852</v>
      </c>
      <c r="L46" s="10">
        <v>0.24895833333333336</v>
      </c>
      <c r="O46" s="21" t="s">
        <v>173</v>
      </c>
      <c r="P46" s="10">
        <v>0.43402777777777773</v>
      </c>
      <c r="U46" s="22"/>
      <c r="V46" s="10"/>
    </row>
    <row r="47" spans="7:22" x14ac:dyDescent="0.25">
      <c r="G47" s="21" t="s">
        <v>125</v>
      </c>
      <c r="H47" s="10">
        <v>3.4027777777777775E-2</v>
      </c>
      <c r="K47" s="21">
        <v>856</v>
      </c>
      <c r="L47" s="10">
        <v>0.18437500000000001</v>
      </c>
      <c r="O47" s="21" t="s">
        <v>104</v>
      </c>
      <c r="P47" s="10">
        <v>2.4652777777777777E-2</v>
      </c>
      <c r="U47" s="22"/>
      <c r="V47" s="10"/>
    </row>
    <row r="48" spans="7:22" x14ac:dyDescent="0.25">
      <c r="G48" s="21" t="s">
        <v>189</v>
      </c>
      <c r="H48" s="10">
        <v>3.4722222222222224E-2</v>
      </c>
      <c r="K48" s="21" t="s">
        <v>700</v>
      </c>
      <c r="L48" s="10">
        <v>12.630324074074075</v>
      </c>
      <c r="O48" s="21" t="s">
        <v>256</v>
      </c>
      <c r="P48" s="10">
        <v>2.0833333333333333E-3</v>
      </c>
      <c r="U48" s="22"/>
      <c r="V48" s="10"/>
    </row>
    <row r="49" spans="7:38" x14ac:dyDescent="0.25">
      <c r="G49" s="21">
        <v>40</v>
      </c>
      <c r="H49" s="10">
        <v>3.5416666666666666E-2</v>
      </c>
      <c r="O49" s="21" t="s">
        <v>228</v>
      </c>
      <c r="P49" s="10">
        <v>1.736111111111111E-3</v>
      </c>
      <c r="U49" s="22"/>
      <c r="V49" s="10"/>
    </row>
    <row r="50" spans="7:38" x14ac:dyDescent="0.25">
      <c r="G50" s="21" t="s">
        <v>669</v>
      </c>
      <c r="H50" s="10">
        <v>3.6111111111111108E-2</v>
      </c>
      <c r="O50" s="21" t="s">
        <v>120</v>
      </c>
      <c r="P50" s="10">
        <v>0.38472222222222219</v>
      </c>
      <c r="U50" s="22"/>
      <c r="V50" s="10"/>
    </row>
    <row r="51" spans="7:38" x14ac:dyDescent="0.25">
      <c r="G51" s="21">
        <v>91</v>
      </c>
      <c r="H51" s="10">
        <v>3.888888888888889E-2</v>
      </c>
      <c r="O51" s="21" t="s">
        <v>113</v>
      </c>
      <c r="P51" s="10">
        <v>0.16631944444444446</v>
      </c>
      <c r="U51" s="22"/>
      <c r="V51" s="10"/>
    </row>
    <row r="52" spans="7:38" x14ac:dyDescent="0.25">
      <c r="G52" s="21" t="s">
        <v>278</v>
      </c>
      <c r="H52" s="10">
        <v>4.0972222222222222E-2</v>
      </c>
      <c r="O52" s="21" t="s">
        <v>89</v>
      </c>
      <c r="P52" s="10">
        <v>0.14791666666666667</v>
      </c>
      <c r="U52" s="22"/>
      <c r="V52" s="10"/>
    </row>
    <row r="53" spans="7:38" x14ac:dyDescent="0.25">
      <c r="G53" s="21" t="s">
        <v>369</v>
      </c>
      <c r="H53" s="10">
        <v>4.1666666666666664E-2</v>
      </c>
      <c r="O53" s="21" t="s">
        <v>48</v>
      </c>
      <c r="P53" s="10">
        <v>0.30034722222222227</v>
      </c>
      <c r="U53" s="24"/>
    </row>
    <row r="54" spans="7:38" x14ac:dyDescent="0.25">
      <c r="G54" s="21">
        <v>62</v>
      </c>
      <c r="H54" s="10">
        <v>4.4444444444444446E-2</v>
      </c>
      <c r="O54" s="21" t="s">
        <v>41</v>
      </c>
      <c r="P54" s="10">
        <v>7.5000000000000011E-2</v>
      </c>
      <c r="U54" s="22"/>
    </row>
    <row r="55" spans="7:38" x14ac:dyDescent="0.25">
      <c r="G55" s="21" t="s">
        <v>450</v>
      </c>
      <c r="H55" s="10">
        <v>4.5833333333333337E-2</v>
      </c>
      <c r="O55" s="21" t="s">
        <v>613</v>
      </c>
      <c r="P55" s="10">
        <v>1.3888888888888889E-3</v>
      </c>
      <c r="U55" s="22"/>
    </row>
    <row r="56" spans="7:38" x14ac:dyDescent="0.25">
      <c r="G56" s="21" t="s">
        <v>149</v>
      </c>
      <c r="H56" s="10">
        <v>5.0694444444444445E-2</v>
      </c>
      <c r="O56" s="21" t="s">
        <v>178</v>
      </c>
      <c r="P56" s="10">
        <v>3.472222222222222E-3</v>
      </c>
      <c r="U56" s="22"/>
    </row>
    <row r="57" spans="7:38" x14ac:dyDescent="0.25">
      <c r="G57" s="21" t="s">
        <v>134</v>
      </c>
      <c r="H57" s="10">
        <v>5.5555555555555552E-2</v>
      </c>
      <c r="O57" s="21" t="s">
        <v>36</v>
      </c>
      <c r="P57" s="10">
        <v>0.55590277777777775</v>
      </c>
      <c r="U57" s="22"/>
    </row>
    <row r="58" spans="7:38" x14ac:dyDescent="0.25">
      <c r="G58" s="21" t="s">
        <v>22</v>
      </c>
      <c r="H58" s="10">
        <v>5.9027777777777776E-2</v>
      </c>
      <c r="O58" s="21" t="s">
        <v>218</v>
      </c>
      <c r="P58" s="10">
        <v>0.16979166666666665</v>
      </c>
      <c r="U58" s="22"/>
    </row>
    <row r="59" spans="7:38" x14ac:dyDescent="0.25">
      <c r="G59" s="21">
        <v>18</v>
      </c>
      <c r="H59" s="10">
        <v>6.3541666666666663E-2</v>
      </c>
      <c r="O59" s="21" t="s">
        <v>203</v>
      </c>
      <c r="P59" s="10">
        <v>0.16284722222222223</v>
      </c>
      <c r="U59" s="22"/>
      <c r="AL59" s="79"/>
    </row>
    <row r="60" spans="7:38" x14ac:dyDescent="0.25">
      <c r="G60" s="21" t="s">
        <v>182</v>
      </c>
      <c r="H60" s="10">
        <v>6.5277777777777782E-2</v>
      </c>
      <c r="O60" s="21" t="s">
        <v>94</v>
      </c>
      <c r="P60" s="10">
        <v>2.361111111111111E-2</v>
      </c>
      <c r="U60" s="22"/>
      <c r="AL60" s="79"/>
    </row>
    <row r="61" spans="7:38" x14ac:dyDescent="0.25">
      <c r="G61" s="21">
        <v>67</v>
      </c>
      <c r="H61" s="10">
        <v>6.9097222222222227E-2</v>
      </c>
      <c r="O61" s="21" t="s">
        <v>61</v>
      </c>
      <c r="P61" s="10">
        <v>0.11319444444444444</v>
      </c>
      <c r="U61" s="22"/>
      <c r="AL61" s="79"/>
    </row>
    <row r="62" spans="7:38" x14ac:dyDescent="0.25">
      <c r="G62" s="21">
        <v>94</v>
      </c>
      <c r="H62" s="10">
        <v>7.2916666666666671E-2</v>
      </c>
      <c r="O62" s="21" t="s">
        <v>81</v>
      </c>
      <c r="P62" s="10">
        <v>8.715277777777776E-2</v>
      </c>
      <c r="U62" s="22"/>
      <c r="AL62" s="79"/>
    </row>
    <row r="63" spans="7:38" x14ac:dyDescent="0.25">
      <c r="G63" s="21" t="s">
        <v>180</v>
      </c>
      <c r="H63" s="10">
        <v>8.8194444444444436E-2</v>
      </c>
      <c r="O63" s="21" t="s">
        <v>45</v>
      </c>
      <c r="P63" s="10">
        <v>0.1756944444444444</v>
      </c>
      <c r="R63" s="24"/>
      <c r="U63" s="22"/>
      <c r="AL63" s="79"/>
    </row>
    <row r="64" spans="7:38" x14ac:dyDescent="0.25">
      <c r="G64" s="21" t="s">
        <v>56</v>
      </c>
      <c r="H64" s="10">
        <v>0.10335648148148147</v>
      </c>
      <c r="O64" s="21" t="s">
        <v>626</v>
      </c>
      <c r="P64" s="10">
        <v>1.6666666666666666E-2</v>
      </c>
      <c r="U64" s="22"/>
      <c r="AL64" s="79"/>
    </row>
    <row r="65" spans="7:38" x14ac:dyDescent="0.25">
      <c r="G65" s="21" t="s">
        <v>90</v>
      </c>
      <c r="H65" s="10">
        <v>0.1048611111111111</v>
      </c>
      <c r="O65" s="21" t="s">
        <v>195</v>
      </c>
      <c r="P65" s="10">
        <v>4.791666666666667E-2</v>
      </c>
      <c r="U65" s="22"/>
      <c r="AL65" s="79"/>
    </row>
    <row r="66" spans="7:38" x14ac:dyDescent="0.25">
      <c r="G66" s="21" t="s">
        <v>655</v>
      </c>
      <c r="H66" s="10">
        <v>0.10486111111111111</v>
      </c>
      <c r="O66" s="21" t="s">
        <v>50</v>
      </c>
      <c r="P66" s="10">
        <v>0.1986111111111111</v>
      </c>
      <c r="U66" s="22"/>
      <c r="AL66" s="79"/>
    </row>
    <row r="67" spans="7:38" x14ac:dyDescent="0.25">
      <c r="G67" s="21">
        <v>68</v>
      </c>
      <c r="H67" s="10">
        <v>0.11956018518518519</v>
      </c>
      <c r="O67" s="21" t="s">
        <v>52</v>
      </c>
      <c r="P67" s="10">
        <v>0.68958333333333344</v>
      </c>
      <c r="U67" s="22"/>
      <c r="AL67" s="79"/>
    </row>
    <row r="68" spans="7:38" x14ac:dyDescent="0.25">
      <c r="G68" s="21" t="s">
        <v>103</v>
      </c>
      <c r="H68" s="10">
        <v>0.12569444444444441</v>
      </c>
      <c r="O68" s="21" t="s">
        <v>139</v>
      </c>
      <c r="P68" s="10">
        <v>6.2500000000000003E-3</v>
      </c>
      <c r="U68" s="22"/>
      <c r="AL68" s="79"/>
    </row>
    <row r="69" spans="7:38" x14ac:dyDescent="0.25">
      <c r="G69" s="21" t="s">
        <v>71</v>
      </c>
      <c r="H69" s="10">
        <v>0.14201388888888888</v>
      </c>
      <c r="O69" s="21" t="s">
        <v>59</v>
      </c>
      <c r="P69" s="10">
        <v>0.31284722222222222</v>
      </c>
      <c r="U69" s="22"/>
      <c r="AL69" s="79"/>
    </row>
    <row r="70" spans="7:38" x14ac:dyDescent="0.25">
      <c r="G70" s="21" t="s">
        <v>34</v>
      </c>
      <c r="H70" s="10">
        <v>0.14305555555555552</v>
      </c>
      <c r="O70" s="21" t="s">
        <v>28</v>
      </c>
      <c r="P70" s="10">
        <v>0.10625</v>
      </c>
      <c r="U70" s="22"/>
      <c r="AL70" s="79"/>
    </row>
    <row r="71" spans="7:38" x14ac:dyDescent="0.25">
      <c r="G71" s="21">
        <v>105</v>
      </c>
      <c r="H71" s="10">
        <v>0.15069444444444444</v>
      </c>
      <c r="O71" s="21" t="s">
        <v>93</v>
      </c>
      <c r="P71" s="10">
        <v>0.34340277777777778</v>
      </c>
      <c r="U71" s="22"/>
      <c r="AL71" s="79"/>
    </row>
    <row r="72" spans="7:38" x14ac:dyDescent="0.25">
      <c r="G72" s="21">
        <v>95</v>
      </c>
      <c r="H72" s="10">
        <v>0.16215277777777773</v>
      </c>
      <c r="O72" s="21" t="s">
        <v>110</v>
      </c>
      <c r="P72" s="10">
        <v>0.30208333333333326</v>
      </c>
      <c r="U72" s="22"/>
      <c r="AL72" s="79"/>
    </row>
    <row r="73" spans="7:38" x14ac:dyDescent="0.25">
      <c r="G73" s="21">
        <v>71</v>
      </c>
      <c r="H73" s="10">
        <v>0.16319444444444445</v>
      </c>
      <c r="O73" s="21" t="s">
        <v>253</v>
      </c>
      <c r="P73" s="10">
        <v>9.375E-2</v>
      </c>
      <c r="U73" s="22"/>
      <c r="AL73" s="79"/>
    </row>
    <row r="74" spans="7:38" x14ac:dyDescent="0.25">
      <c r="G74" s="21">
        <v>42</v>
      </c>
      <c r="H74" s="10">
        <v>0.16388888888888889</v>
      </c>
      <c r="O74" s="21" t="s">
        <v>40</v>
      </c>
      <c r="P74" s="10">
        <v>4.1666666666666671E-2</v>
      </c>
      <c r="U74" s="22"/>
      <c r="AL74" s="79"/>
    </row>
    <row r="75" spans="7:38" x14ac:dyDescent="0.25">
      <c r="G75" s="21" t="s">
        <v>166</v>
      </c>
      <c r="H75" s="10">
        <v>0.1640625</v>
      </c>
      <c r="O75" s="21" t="s">
        <v>141</v>
      </c>
      <c r="P75" s="10">
        <v>2.013888888888889E-2</v>
      </c>
      <c r="U75" s="22"/>
      <c r="AL75" s="79"/>
    </row>
    <row r="76" spans="7:38" x14ac:dyDescent="0.25">
      <c r="G76" s="21">
        <v>77</v>
      </c>
      <c r="H76" s="10">
        <v>0.16967592592592595</v>
      </c>
      <c r="O76" s="21" t="s">
        <v>25</v>
      </c>
      <c r="P76" s="10">
        <v>0.11875000000000001</v>
      </c>
      <c r="U76" s="22"/>
      <c r="AL76" s="79"/>
    </row>
    <row r="77" spans="7:38" x14ac:dyDescent="0.25">
      <c r="G77" s="21">
        <v>83</v>
      </c>
      <c r="H77" s="10">
        <v>0.17534722222222224</v>
      </c>
      <c r="O77" s="21" t="s">
        <v>700</v>
      </c>
      <c r="P77" s="10">
        <v>9.8755787037037042</v>
      </c>
      <c r="U77" s="22"/>
      <c r="AL77" s="79"/>
    </row>
    <row r="78" spans="7:38" x14ac:dyDescent="0.25">
      <c r="G78" s="21">
        <v>51</v>
      </c>
      <c r="H78" s="10">
        <v>0.1847222222222222</v>
      </c>
      <c r="U78" s="22"/>
      <c r="AL78" s="78"/>
    </row>
    <row r="79" spans="7:38" x14ac:dyDescent="0.25">
      <c r="G79" s="21" t="s">
        <v>640</v>
      </c>
      <c r="H79" s="10">
        <v>0.19305555555555556</v>
      </c>
      <c r="U79" s="22"/>
      <c r="AL79" s="79"/>
    </row>
    <row r="80" spans="7:38" x14ac:dyDescent="0.25">
      <c r="G80" s="21">
        <v>37</v>
      </c>
      <c r="H80" s="10">
        <v>0.31944444444444442</v>
      </c>
      <c r="AL80" s="79"/>
    </row>
    <row r="81" spans="2:17" x14ac:dyDescent="0.25">
      <c r="G81" s="21">
        <v>65</v>
      </c>
      <c r="H81" s="10">
        <v>0.32395833333333335</v>
      </c>
    </row>
    <row r="82" spans="2:17" x14ac:dyDescent="0.25">
      <c r="G82" s="21">
        <v>72</v>
      </c>
      <c r="H82" s="10">
        <v>0.37268518518518523</v>
      </c>
    </row>
    <row r="83" spans="2:17" x14ac:dyDescent="0.25">
      <c r="G83" s="21">
        <v>87</v>
      </c>
      <c r="H83" s="10">
        <v>0.41388888888888892</v>
      </c>
    </row>
    <row r="84" spans="2:17" x14ac:dyDescent="0.25">
      <c r="G84" s="21">
        <v>64</v>
      </c>
      <c r="H84" s="10">
        <v>1.1278935185185186</v>
      </c>
    </row>
    <row r="85" spans="2:17" x14ac:dyDescent="0.25">
      <c r="G85" s="21">
        <v>41</v>
      </c>
      <c r="H85" s="10">
        <v>1.602314814814815</v>
      </c>
    </row>
    <row r="86" spans="2:17" x14ac:dyDescent="0.25">
      <c r="G86" s="21">
        <v>93</v>
      </c>
      <c r="H86" s="10">
        <v>2.0304398148148159</v>
      </c>
    </row>
    <row r="87" spans="2:17" x14ac:dyDescent="0.25">
      <c r="G87" s="21">
        <v>46</v>
      </c>
      <c r="H87" s="10">
        <v>2.7609953703703698</v>
      </c>
    </row>
    <row r="88" spans="2:17" x14ac:dyDescent="0.25">
      <c r="G88" s="21" t="s">
        <v>700</v>
      </c>
      <c r="H88" s="10">
        <v>12.630324074074073</v>
      </c>
    </row>
    <row r="89" spans="2:17" x14ac:dyDescent="0.25">
      <c r="N89" s="24" t="s">
        <v>720</v>
      </c>
    </row>
    <row r="90" spans="2:17" x14ac:dyDescent="0.25">
      <c r="B90" s="24" t="s">
        <v>721</v>
      </c>
      <c r="C90" s="20" t="s">
        <v>722</v>
      </c>
      <c r="D90" t="s">
        <v>703</v>
      </c>
      <c r="F90" s="24" t="s">
        <v>723</v>
      </c>
      <c r="G90" s="20" t="s">
        <v>674</v>
      </c>
      <c r="H90" t="s">
        <v>724</v>
      </c>
      <c r="J90" s="24" t="s">
        <v>725</v>
      </c>
      <c r="K90" s="20" t="s">
        <v>674</v>
      </c>
      <c r="L90" t="s">
        <v>703</v>
      </c>
      <c r="N90" s="80" t="s">
        <v>5</v>
      </c>
      <c r="O90" s="80" t="s">
        <v>703</v>
      </c>
      <c r="P90" s="106" t="s">
        <v>726</v>
      </c>
      <c r="Q90" s="10" t="s">
        <v>727</v>
      </c>
    </row>
    <row r="91" spans="2:17" x14ac:dyDescent="0.25">
      <c r="C91" s="21" t="s">
        <v>701</v>
      </c>
      <c r="D91" s="10">
        <v>10.706249999999999</v>
      </c>
      <c r="G91" s="21">
        <v>801</v>
      </c>
      <c r="H91" s="118">
        <v>3</v>
      </c>
      <c r="K91" s="21">
        <v>93</v>
      </c>
      <c r="L91" s="10">
        <v>3.2486111111111122</v>
      </c>
      <c r="N91" s="82">
        <v>45505</v>
      </c>
      <c r="O91" s="52">
        <v>0.74236111111111103</v>
      </c>
      <c r="P91" s="53" t="e">
        <v>#N/A</v>
      </c>
      <c r="Q91" s="10"/>
    </row>
    <row r="92" spans="2:17" x14ac:dyDescent="0.25">
      <c r="C92" s="23" t="s">
        <v>728</v>
      </c>
      <c r="D92" s="10">
        <v>0.85833333333333328</v>
      </c>
      <c r="G92" s="21">
        <v>804</v>
      </c>
      <c r="H92" s="118">
        <v>2</v>
      </c>
      <c r="K92" s="21">
        <v>46</v>
      </c>
      <c r="L92" s="10">
        <v>3.0694444444444446</v>
      </c>
      <c r="N92" s="83">
        <v>45506</v>
      </c>
      <c r="O92" s="55">
        <v>1.0229166666666665</v>
      </c>
      <c r="P92" s="56" t="e">
        <v>#N/A</v>
      </c>
      <c r="Q92" s="10"/>
    </row>
    <row r="93" spans="2:17" x14ac:dyDescent="0.25">
      <c r="C93" s="23" t="s">
        <v>729</v>
      </c>
      <c r="D93" s="10">
        <v>1.0562499999999997</v>
      </c>
      <c r="G93" s="21">
        <v>805</v>
      </c>
      <c r="H93" s="118">
        <v>3</v>
      </c>
      <c r="K93" s="21">
        <v>41</v>
      </c>
      <c r="L93" s="10">
        <v>1.9555555555555555</v>
      </c>
      <c r="N93" s="82">
        <v>45507</v>
      </c>
      <c r="O93" s="52">
        <v>0.19166666666666665</v>
      </c>
      <c r="P93" s="53" t="e">
        <v>#N/A</v>
      </c>
      <c r="Q93" s="10"/>
    </row>
    <row r="94" spans="2:17" x14ac:dyDescent="0.25">
      <c r="C94" s="23" t="s">
        <v>730</v>
      </c>
      <c r="D94" s="10">
        <v>0.21597222222222218</v>
      </c>
      <c r="G94" s="21">
        <v>808</v>
      </c>
      <c r="H94" s="118">
        <v>1</v>
      </c>
      <c r="K94" s="21">
        <v>64</v>
      </c>
      <c r="L94" s="10">
        <v>1.3097222222222225</v>
      </c>
      <c r="N94" s="83">
        <v>45508</v>
      </c>
      <c r="O94" s="55">
        <v>0.7402777777777777</v>
      </c>
      <c r="P94" s="56" t="e">
        <v>#N/A</v>
      </c>
      <c r="Q94" s="10"/>
    </row>
    <row r="95" spans="2:17" x14ac:dyDescent="0.25">
      <c r="C95" s="23" t="s">
        <v>731</v>
      </c>
      <c r="D95" s="10">
        <v>0.93819444444444433</v>
      </c>
      <c r="G95" s="21">
        <v>809</v>
      </c>
      <c r="H95" s="118">
        <v>4</v>
      </c>
      <c r="K95" s="21">
        <v>87</v>
      </c>
      <c r="L95" s="10">
        <v>0.42638888888888893</v>
      </c>
      <c r="N95" s="82">
        <v>45509</v>
      </c>
      <c r="O95" s="52">
        <v>0.62361111111111101</v>
      </c>
      <c r="P95" s="53" t="e">
        <v>#N/A</v>
      </c>
      <c r="Q95" s="10"/>
    </row>
    <row r="96" spans="2:17" x14ac:dyDescent="0.25">
      <c r="C96" s="23" t="s">
        <v>732</v>
      </c>
      <c r="D96" s="10">
        <v>1.2583333333333335</v>
      </c>
      <c r="G96" s="21">
        <v>813</v>
      </c>
      <c r="H96" s="118">
        <v>2</v>
      </c>
      <c r="K96" s="21">
        <v>72</v>
      </c>
      <c r="L96" s="10">
        <v>0.40972222222222221</v>
      </c>
      <c r="N96" s="83">
        <v>45510</v>
      </c>
      <c r="O96" s="55">
        <v>9.7222222222222206E-3</v>
      </c>
      <c r="P96" s="56" t="e">
        <v>#N/A</v>
      </c>
      <c r="Q96" s="10"/>
    </row>
    <row r="97" spans="3:20" x14ac:dyDescent="0.25">
      <c r="C97" s="23" t="s">
        <v>733</v>
      </c>
      <c r="D97" s="10">
        <v>9.7222222222222206E-3</v>
      </c>
      <c r="G97" s="21">
        <v>814</v>
      </c>
      <c r="H97" s="118">
        <v>2</v>
      </c>
      <c r="K97" s="21">
        <v>37</v>
      </c>
      <c r="L97" s="10">
        <v>0.3618055555555556</v>
      </c>
      <c r="N97" s="82">
        <v>45511</v>
      </c>
      <c r="O97" s="52">
        <v>1.5277777777777779E-2</v>
      </c>
      <c r="P97" s="53">
        <f t="shared" ref="P97:P121" si="0">AVERAGE(O91:O97)</f>
        <v>0.47797619047619044</v>
      </c>
      <c r="Q97" s="10"/>
    </row>
    <row r="98" spans="3:20" x14ac:dyDescent="0.25">
      <c r="C98" s="23" t="s">
        <v>734</v>
      </c>
      <c r="D98" s="10">
        <v>1.5972222222222221E-2</v>
      </c>
      <c r="G98" s="21">
        <v>815</v>
      </c>
      <c r="H98" s="118">
        <v>3</v>
      </c>
      <c r="K98" s="21">
        <v>65</v>
      </c>
      <c r="L98" s="10">
        <v>0.35277777777777775</v>
      </c>
      <c r="N98" s="83">
        <v>45512</v>
      </c>
      <c r="O98" s="55">
        <v>0.74930555555555556</v>
      </c>
      <c r="P98" s="56">
        <f t="shared" si="0"/>
        <v>0.47896825396825393</v>
      </c>
      <c r="Q98" s="10"/>
    </row>
    <row r="99" spans="3:20" x14ac:dyDescent="0.25">
      <c r="C99" s="23" t="s">
        <v>735</v>
      </c>
      <c r="D99" s="10">
        <v>1.0034722222222219</v>
      </c>
      <c r="G99" s="21">
        <v>816</v>
      </c>
      <c r="H99" s="118">
        <v>5</v>
      </c>
      <c r="K99" s="21">
        <v>77</v>
      </c>
      <c r="L99" s="10">
        <v>0.27152777777777781</v>
      </c>
      <c r="N99" s="82">
        <v>45513</v>
      </c>
      <c r="O99" s="52">
        <v>0.27152777777777776</v>
      </c>
      <c r="P99" s="53">
        <f t="shared" si="0"/>
        <v>0.37162698412698403</v>
      </c>
      <c r="Q99" s="10"/>
      <c r="T99" s="24"/>
    </row>
    <row r="100" spans="3:20" x14ac:dyDescent="0.25">
      <c r="C100" s="23" t="s">
        <v>736</v>
      </c>
      <c r="D100" s="10">
        <v>0.34166666666666656</v>
      </c>
      <c r="G100" s="21">
        <v>819</v>
      </c>
      <c r="H100" s="118">
        <v>1</v>
      </c>
      <c r="K100" s="21" t="s">
        <v>640</v>
      </c>
      <c r="L100" s="10">
        <v>0.19305555555555556</v>
      </c>
      <c r="N100" s="83">
        <v>45514</v>
      </c>
      <c r="O100" s="55">
        <v>0.27152777777777776</v>
      </c>
      <c r="P100" s="56">
        <f t="shared" si="0"/>
        <v>0.3830357142857142</v>
      </c>
      <c r="Q100" s="10"/>
      <c r="T100" s="24"/>
    </row>
    <row r="101" spans="3:20" x14ac:dyDescent="0.25">
      <c r="C101" s="23" t="s">
        <v>737</v>
      </c>
      <c r="D101" s="10">
        <v>0.32291666666666663</v>
      </c>
      <c r="G101" s="21">
        <v>820</v>
      </c>
      <c r="H101" s="118">
        <v>6</v>
      </c>
      <c r="K101" s="21" t="s">
        <v>166</v>
      </c>
      <c r="L101" s="10">
        <v>0.18958333333333333</v>
      </c>
      <c r="N101" s="82">
        <v>45515</v>
      </c>
      <c r="O101" s="52">
        <v>0.22291666666666668</v>
      </c>
      <c r="P101" s="53">
        <f t="shared" si="0"/>
        <v>0.30912698412698419</v>
      </c>
      <c r="Q101" s="10"/>
      <c r="T101" s="24"/>
    </row>
    <row r="102" spans="3:20" x14ac:dyDescent="0.25">
      <c r="C102" s="23" t="s">
        <v>738</v>
      </c>
      <c r="D102" s="10">
        <v>0.22847222222222224</v>
      </c>
      <c r="G102" s="21">
        <v>821</v>
      </c>
      <c r="H102" s="118">
        <v>2</v>
      </c>
      <c r="K102" s="21">
        <v>51</v>
      </c>
      <c r="L102" s="10">
        <v>0.1847222222222222</v>
      </c>
      <c r="N102" s="83">
        <v>45516</v>
      </c>
      <c r="O102" s="55">
        <v>4.6527777777777779E-2</v>
      </c>
      <c r="P102" s="56">
        <f t="shared" si="0"/>
        <v>0.22668650793650794</v>
      </c>
      <c r="Q102" s="10"/>
      <c r="T102" s="24"/>
    </row>
    <row r="103" spans="3:20" x14ac:dyDescent="0.25">
      <c r="C103" s="23" t="s">
        <v>739</v>
      </c>
      <c r="D103" s="10">
        <v>4.6527777777777779E-2</v>
      </c>
      <c r="G103" s="21">
        <v>822</v>
      </c>
      <c r="H103" s="118">
        <v>6</v>
      </c>
      <c r="K103" s="21">
        <v>83</v>
      </c>
      <c r="L103" s="10">
        <v>0.18055555555555555</v>
      </c>
      <c r="N103" s="82">
        <v>45517</v>
      </c>
      <c r="O103" s="52">
        <v>5.4166666666666669E-2</v>
      </c>
      <c r="P103" s="53">
        <f t="shared" si="0"/>
        <v>0.23303571428571429</v>
      </c>
      <c r="Q103" s="10"/>
      <c r="T103" s="24"/>
    </row>
    <row r="104" spans="3:20" x14ac:dyDescent="0.25">
      <c r="C104" s="23" t="s">
        <v>740</v>
      </c>
      <c r="D104" s="10">
        <v>5.4166666666666669E-2</v>
      </c>
      <c r="G104" s="21">
        <v>823</v>
      </c>
      <c r="H104" s="118">
        <v>2</v>
      </c>
      <c r="K104" s="21" t="s">
        <v>56</v>
      </c>
      <c r="L104" s="10">
        <v>0.17916666666666667</v>
      </c>
      <c r="N104" s="83">
        <v>45518</v>
      </c>
      <c r="O104" s="55">
        <v>0.13749999999999998</v>
      </c>
      <c r="P104" s="56">
        <f t="shared" si="0"/>
        <v>0.25049603174603174</v>
      </c>
      <c r="Q104" s="10"/>
      <c r="T104" s="24"/>
    </row>
    <row r="105" spans="3:20" x14ac:dyDescent="0.25">
      <c r="C105" s="23" t="s">
        <v>741</v>
      </c>
      <c r="D105" s="10">
        <v>0.15416666666666665</v>
      </c>
      <c r="G105" s="21">
        <v>824</v>
      </c>
      <c r="H105" s="118">
        <v>2</v>
      </c>
      <c r="K105" s="21">
        <v>71</v>
      </c>
      <c r="L105" s="10">
        <v>0.17916666666666667</v>
      </c>
      <c r="N105" s="82">
        <v>45519</v>
      </c>
      <c r="O105" s="52">
        <v>0.69791666666666652</v>
      </c>
      <c r="P105" s="53">
        <f t="shared" si="0"/>
        <v>0.24315476190476187</v>
      </c>
      <c r="Q105" s="10"/>
      <c r="T105" s="24"/>
    </row>
    <row r="106" spans="3:20" x14ac:dyDescent="0.25">
      <c r="C106" s="23" t="s">
        <v>742</v>
      </c>
      <c r="D106" s="10">
        <v>0.76736111111111083</v>
      </c>
      <c r="G106" s="21">
        <v>825</v>
      </c>
      <c r="H106" s="118">
        <v>2</v>
      </c>
      <c r="K106" s="21" t="s">
        <v>71</v>
      </c>
      <c r="L106" s="10">
        <v>0.17361111111111108</v>
      </c>
      <c r="N106" s="83">
        <v>45520</v>
      </c>
      <c r="O106" s="55">
        <v>0.27708333333333329</v>
      </c>
      <c r="P106" s="56">
        <f t="shared" si="0"/>
        <v>0.24394841269841266</v>
      </c>
      <c r="Q106" s="10"/>
      <c r="T106" s="24"/>
    </row>
    <row r="107" spans="3:20" x14ac:dyDescent="0.25">
      <c r="C107" s="23" t="s">
        <v>743</v>
      </c>
      <c r="D107" s="10">
        <v>0.45208333333333328</v>
      </c>
      <c r="G107" s="21">
        <v>826</v>
      </c>
      <c r="H107" s="118">
        <v>1</v>
      </c>
      <c r="K107" s="21">
        <v>95</v>
      </c>
      <c r="L107" s="10">
        <v>0.17361111111111108</v>
      </c>
      <c r="N107" s="82">
        <v>45521</v>
      </c>
      <c r="O107" s="52">
        <v>5.2083333333333329E-2</v>
      </c>
      <c r="P107" s="53">
        <f t="shared" si="0"/>
        <v>0.21259920634920634</v>
      </c>
      <c r="Q107" s="10"/>
      <c r="T107" s="24"/>
    </row>
    <row r="108" spans="3:20" x14ac:dyDescent="0.25">
      <c r="C108" s="23" t="s">
        <v>744</v>
      </c>
      <c r="D108" s="10">
        <v>5.8333333333333334E-2</v>
      </c>
      <c r="G108" s="21">
        <v>827</v>
      </c>
      <c r="H108" s="118">
        <v>3</v>
      </c>
      <c r="K108" s="21">
        <v>68</v>
      </c>
      <c r="L108" s="10">
        <v>0.16736111111111113</v>
      </c>
      <c r="N108" s="83">
        <v>45522</v>
      </c>
      <c r="O108" s="55">
        <v>9.0972222222222218E-2</v>
      </c>
      <c r="P108" s="56">
        <f t="shared" si="0"/>
        <v>0.19374999999999995</v>
      </c>
      <c r="Q108" s="10"/>
      <c r="T108" s="24"/>
    </row>
    <row r="109" spans="3:20" x14ac:dyDescent="0.25">
      <c r="C109" s="23" t="s">
        <v>745</v>
      </c>
      <c r="D109" s="10">
        <v>0.10972222222222222</v>
      </c>
      <c r="G109" s="21">
        <v>828</v>
      </c>
      <c r="H109" s="118">
        <v>2</v>
      </c>
      <c r="K109" s="21">
        <v>42</v>
      </c>
      <c r="L109" s="10">
        <v>0.16388888888888889</v>
      </c>
      <c r="N109" s="82">
        <v>45523</v>
      </c>
      <c r="O109" s="52">
        <v>0.18611111111111112</v>
      </c>
      <c r="P109" s="53">
        <f t="shared" si="0"/>
        <v>0.21369047619047615</v>
      </c>
      <c r="Q109" s="10"/>
      <c r="T109" s="24"/>
    </row>
    <row r="110" spans="3:20" x14ac:dyDescent="0.25">
      <c r="C110" s="23" t="s">
        <v>746</v>
      </c>
      <c r="D110" s="10">
        <v>0.20208333333333334</v>
      </c>
      <c r="G110" s="21">
        <v>829</v>
      </c>
      <c r="H110" s="118">
        <v>1</v>
      </c>
      <c r="K110" s="21" t="s">
        <v>103</v>
      </c>
      <c r="L110" s="10">
        <v>0.15625</v>
      </c>
      <c r="N110" s="83">
        <v>45524</v>
      </c>
      <c r="O110" s="55">
        <v>4.8611111111111112E-3</v>
      </c>
      <c r="P110" s="56">
        <f t="shared" si="0"/>
        <v>0.20664682539682538</v>
      </c>
      <c r="Q110" s="10"/>
      <c r="T110" s="24"/>
    </row>
    <row r="111" spans="3:20" x14ac:dyDescent="0.25">
      <c r="C111" s="23" t="s">
        <v>747</v>
      </c>
      <c r="D111" s="10">
        <v>4.8611111111111112E-3</v>
      </c>
      <c r="G111" s="21">
        <v>830</v>
      </c>
      <c r="H111" s="118">
        <v>1</v>
      </c>
      <c r="K111" s="21" t="s">
        <v>34</v>
      </c>
      <c r="L111" s="10">
        <v>0.1534722222222222</v>
      </c>
      <c r="N111" s="82">
        <v>45525</v>
      </c>
      <c r="O111" s="52">
        <v>1.7361111111111112E-2</v>
      </c>
      <c r="P111" s="53">
        <f t="shared" si="0"/>
        <v>0.18948412698412698</v>
      </c>
      <c r="Q111" s="10"/>
      <c r="T111" s="24"/>
    </row>
    <row r="112" spans="3:20" x14ac:dyDescent="0.25">
      <c r="C112" s="23" t="s">
        <v>748</v>
      </c>
      <c r="D112" s="10">
        <v>2.2916666666666669E-2</v>
      </c>
      <c r="G112" s="21">
        <v>831</v>
      </c>
      <c r="H112" s="118">
        <v>1</v>
      </c>
      <c r="K112" s="21">
        <v>105</v>
      </c>
      <c r="L112" s="10">
        <v>0.15069444444444444</v>
      </c>
      <c r="N112" s="83">
        <v>45526</v>
      </c>
      <c r="O112" s="55">
        <v>0.23541666666666666</v>
      </c>
      <c r="P112" s="56">
        <f t="shared" si="0"/>
        <v>0.12341269841269842</v>
      </c>
      <c r="Q112" s="10"/>
      <c r="T112" s="24"/>
    </row>
    <row r="113" spans="3:20" x14ac:dyDescent="0.25">
      <c r="C113" s="23" t="s">
        <v>749</v>
      </c>
      <c r="D113" s="10">
        <v>0.28472222222222221</v>
      </c>
      <c r="G113" s="21">
        <v>832</v>
      </c>
      <c r="H113" s="118">
        <v>2</v>
      </c>
      <c r="K113" s="21" t="s">
        <v>90</v>
      </c>
      <c r="L113" s="10">
        <v>0.10972222222222222</v>
      </c>
      <c r="N113" s="82">
        <v>45527</v>
      </c>
      <c r="O113" s="52">
        <v>9.5138888888888884E-2</v>
      </c>
      <c r="P113" s="53">
        <f t="shared" si="0"/>
        <v>9.7420634920634921E-2</v>
      </c>
      <c r="Q113" s="10"/>
      <c r="T113" s="24"/>
    </row>
    <row r="114" spans="3:20" x14ac:dyDescent="0.25">
      <c r="C114" s="23" t="s">
        <v>750</v>
      </c>
      <c r="D114" s="10">
        <v>0.11041666666666666</v>
      </c>
      <c r="G114" s="21">
        <v>833</v>
      </c>
      <c r="H114" s="118">
        <v>4</v>
      </c>
      <c r="K114" s="21" t="s">
        <v>655</v>
      </c>
      <c r="L114" s="10">
        <v>0.10486111111111111</v>
      </c>
      <c r="N114" s="83">
        <v>45528</v>
      </c>
      <c r="O114" s="55">
        <v>8.4027777777777785E-2</v>
      </c>
      <c r="P114" s="56">
        <f t="shared" si="0"/>
        <v>0.10198412698412698</v>
      </c>
      <c r="Q114" s="10"/>
      <c r="T114" s="24"/>
    </row>
    <row r="115" spans="3:20" x14ac:dyDescent="0.25">
      <c r="C115" s="23" t="s">
        <v>751</v>
      </c>
      <c r="D115" s="10">
        <v>0.12569444444444444</v>
      </c>
      <c r="G115" s="21">
        <v>834</v>
      </c>
      <c r="H115" s="118">
        <v>4</v>
      </c>
      <c r="K115" s="21" t="s">
        <v>180</v>
      </c>
      <c r="L115" s="10">
        <v>8.8194444444444436E-2</v>
      </c>
      <c r="N115" s="82">
        <v>45529</v>
      </c>
      <c r="O115" s="52">
        <v>0.14861111111111111</v>
      </c>
      <c r="P115" s="53">
        <f t="shared" si="0"/>
        <v>0.11021825396825398</v>
      </c>
      <c r="Q115" s="10"/>
      <c r="T115" s="24"/>
    </row>
    <row r="116" spans="3:20" x14ac:dyDescent="0.25">
      <c r="C116" s="23" t="s">
        <v>752</v>
      </c>
      <c r="D116" s="10">
        <v>0.42222222222222222</v>
      </c>
      <c r="G116" s="21">
        <v>835</v>
      </c>
      <c r="H116" s="118">
        <v>1</v>
      </c>
      <c r="K116" s="21">
        <v>94</v>
      </c>
      <c r="L116" s="10">
        <v>7.2916666666666671E-2</v>
      </c>
      <c r="N116" s="83">
        <v>45530</v>
      </c>
      <c r="O116" s="55">
        <v>0.44930555555555551</v>
      </c>
      <c r="P116" s="56">
        <f t="shared" si="0"/>
        <v>0.14781746031746032</v>
      </c>
      <c r="Q116" s="10"/>
      <c r="T116" s="24"/>
    </row>
    <row r="117" spans="3:20" x14ac:dyDescent="0.25">
      <c r="C117" s="23" t="s">
        <v>753</v>
      </c>
      <c r="D117" s="10">
        <v>0.48124999999999996</v>
      </c>
      <c r="G117" s="21">
        <v>836</v>
      </c>
      <c r="H117" s="118">
        <v>3</v>
      </c>
      <c r="K117" s="21">
        <v>18</v>
      </c>
      <c r="L117" s="10">
        <v>7.013888888888889E-2</v>
      </c>
      <c r="N117" s="82">
        <v>45531</v>
      </c>
      <c r="O117" s="52">
        <v>3.888888888888889E-2</v>
      </c>
      <c r="P117" s="53">
        <f t="shared" si="0"/>
        <v>0.15267857142857144</v>
      </c>
      <c r="Q117" s="10"/>
      <c r="T117" s="24"/>
    </row>
    <row r="118" spans="3:20" x14ac:dyDescent="0.25">
      <c r="C118" s="23" t="s">
        <v>754</v>
      </c>
      <c r="D118" s="10">
        <v>0.13125000000000001</v>
      </c>
      <c r="G118" s="21">
        <v>837</v>
      </c>
      <c r="H118" s="118">
        <v>3</v>
      </c>
      <c r="K118" s="21">
        <v>67</v>
      </c>
      <c r="L118" s="10">
        <v>7.013888888888889E-2</v>
      </c>
      <c r="N118" s="83">
        <v>45532</v>
      </c>
      <c r="O118" s="55">
        <v>4.4444444444444446E-2</v>
      </c>
      <c r="P118" s="56">
        <f t="shared" si="0"/>
        <v>0.15654761904761907</v>
      </c>
      <c r="Q118" s="10"/>
      <c r="T118" s="24"/>
    </row>
    <row r="119" spans="3:20" x14ac:dyDescent="0.25">
      <c r="C119" s="23" t="s">
        <v>755</v>
      </c>
      <c r="D119" s="10">
        <v>4.4444444444444446E-2</v>
      </c>
      <c r="G119" s="21">
        <v>838</v>
      </c>
      <c r="H119" s="118">
        <v>2</v>
      </c>
      <c r="K119" s="21" t="s">
        <v>134</v>
      </c>
      <c r="L119" s="10">
        <v>6.7361111111111108E-2</v>
      </c>
      <c r="N119" s="82">
        <v>45533</v>
      </c>
      <c r="O119" s="52">
        <v>0.26944444444444443</v>
      </c>
      <c r="P119" s="53">
        <f t="shared" si="0"/>
        <v>0.16140873015873014</v>
      </c>
      <c r="Q119" s="10"/>
      <c r="T119" s="24"/>
    </row>
    <row r="120" spans="3:20" x14ac:dyDescent="0.25">
      <c r="C120" s="23" t="s">
        <v>756</v>
      </c>
      <c r="D120" s="10">
        <v>0.67847222222222214</v>
      </c>
      <c r="G120" s="21">
        <v>840</v>
      </c>
      <c r="H120" s="118">
        <v>4</v>
      </c>
      <c r="K120" s="21" t="s">
        <v>182</v>
      </c>
      <c r="L120" s="10">
        <v>6.5277777777777782E-2</v>
      </c>
      <c r="N120" s="83">
        <v>45534</v>
      </c>
      <c r="O120" s="55">
        <v>0.12361111111111112</v>
      </c>
      <c r="P120" s="56">
        <f t="shared" si="0"/>
        <v>0.16547619047619047</v>
      </c>
      <c r="Q120" s="10"/>
      <c r="T120" s="24"/>
    </row>
    <row r="121" spans="3:20" x14ac:dyDescent="0.25">
      <c r="C121" s="23" t="s">
        <v>757</v>
      </c>
      <c r="D121" s="10">
        <v>0.19861111111111113</v>
      </c>
      <c r="G121" s="21">
        <v>841</v>
      </c>
      <c r="H121" s="118">
        <v>2</v>
      </c>
      <c r="K121" s="21" t="s">
        <v>450</v>
      </c>
      <c r="L121" s="10">
        <v>6.0416666666666667E-2</v>
      </c>
      <c r="N121" s="82">
        <v>45535</v>
      </c>
      <c r="O121" s="52">
        <v>7.7777777777777779E-2</v>
      </c>
      <c r="P121" s="53">
        <f t="shared" si="0"/>
        <v>0.1645833333333333</v>
      </c>
      <c r="Q121" s="10"/>
      <c r="T121" s="24"/>
    </row>
    <row r="122" spans="3:20" x14ac:dyDescent="0.25">
      <c r="C122" s="23" t="s">
        <v>758</v>
      </c>
      <c r="D122" s="10">
        <v>0.1076388888888889</v>
      </c>
      <c r="G122" s="21">
        <v>843</v>
      </c>
      <c r="H122" s="118">
        <v>1</v>
      </c>
      <c r="K122" s="21" t="s">
        <v>22</v>
      </c>
      <c r="L122" s="10">
        <v>5.9027777777777776E-2</v>
      </c>
      <c r="N122" s="83">
        <v>45536</v>
      </c>
      <c r="O122" s="55">
        <v>0.18611111111111106</v>
      </c>
      <c r="P122" s="56">
        <v>0.16994047619047617</v>
      </c>
      <c r="Q122" s="10"/>
      <c r="T122" s="24"/>
    </row>
    <row r="123" spans="3:20" x14ac:dyDescent="0.25">
      <c r="C123" s="21" t="s">
        <v>702</v>
      </c>
      <c r="D123" s="10">
        <v>4.7041666666666657</v>
      </c>
      <c r="G123" s="21">
        <v>844</v>
      </c>
      <c r="H123" s="118">
        <v>8</v>
      </c>
      <c r="K123" s="21" t="s">
        <v>278</v>
      </c>
      <c r="L123" s="10">
        <v>5.2083333333333329E-2</v>
      </c>
      <c r="N123" s="82">
        <v>45537</v>
      </c>
      <c r="O123" s="52">
        <v>0.17777777777777778</v>
      </c>
      <c r="P123" s="53">
        <v>0.13115079365079366</v>
      </c>
      <c r="Q123" s="10"/>
      <c r="T123" s="24"/>
    </row>
    <row r="124" spans="3:20" x14ac:dyDescent="0.25">
      <c r="C124" s="23" t="s">
        <v>759</v>
      </c>
      <c r="D124" s="10">
        <v>0.23958333333333326</v>
      </c>
      <c r="G124" s="21">
        <v>845</v>
      </c>
      <c r="H124" s="118">
        <v>2</v>
      </c>
      <c r="K124" s="21" t="s">
        <v>149</v>
      </c>
      <c r="L124" s="10">
        <v>5.0694444444444445E-2</v>
      </c>
      <c r="N124" s="83">
        <v>45538</v>
      </c>
      <c r="O124" s="55">
        <v>2.0833333333333333E-3</v>
      </c>
      <c r="P124" s="56">
        <v>0.12589285714285714</v>
      </c>
      <c r="Q124" s="10"/>
      <c r="T124" s="24"/>
    </row>
    <row r="125" spans="3:20" x14ac:dyDescent="0.25">
      <c r="C125" s="23" t="s">
        <v>760</v>
      </c>
      <c r="D125" s="10">
        <v>0.22986111111111113</v>
      </c>
      <c r="G125" s="21">
        <v>846</v>
      </c>
      <c r="H125" s="118">
        <v>2</v>
      </c>
      <c r="K125" s="21">
        <v>35</v>
      </c>
      <c r="L125" s="10">
        <v>4.6527777777777779E-2</v>
      </c>
      <c r="N125" s="82">
        <v>45539</v>
      </c>
      <c r="O125" s="52">
        <v>1.3888888888888889E-3</v>
      </c>
      <c r="P125" s="53">
        <v>0.11974206349206348</v>
      </c>
      <c r="Q125" s="10"/>
      <c r="T125" s="24"/>
    </row>
    <row r="126" spans="3:20" x14ac:dyDescent="0.25">
      <c r="C126" s="23" t="s">
        <v>761</v>
      </c>
      <c r="D126" s="10">
        <v>2.0833333333333333E-3</v>
      </c>
      <c r="G126" s="21">
        <v>847</v>
      </c>
      <c r="H126" s="118">
        <v>3</v>
      </c>
      <c r="K126" s="21">
        <v>62</v>
      </c>
      <c r="L126" s="10">
        <v>4.4444444444444446E-2</v>
      </c>
      <c r="N126" s="83">
        <v>45540</v>
      </c>
      <c r="O126" s="55">
        <v>0.14166666666666664</v>
      </c>
      <c r="P126" s="56">
        <v>0.10148809523809522</v>
      </c>
      <c r="Q126" s="10"/>
      <c r="T126" s="24"/>
    </row>
    <row r="127" spans="3:20" x14ac:dyDescent="0.25">
      <c r="C127" s="23" t="s">
        <v>762</v>
      </c>
      <c r="D127" s="10">
        <v>1.3888888888888889E-3</v>
      </c>
      <c r="G127" s="21">
        <v>848</v>
      </c>
      <c r="H127" s="118">
        <v>1</v>
      </c>
      <c r="K127" s="21" t="s">
        <v>125</v>
      </c>
      <c r="L127" s="10">
        <v>4.3749999999999997E-2</v>
      </c>
      <c r="N127" s="82">
        <v>45541</v>
      </c>
      <c r="O127" s="52">
        <v>3.9583333333333331E-2</v>
      </c>
      <c r="P127" s="53">
        <v>8.9484126984126972E-2</v>
      </c>
      <c r="Q127" s="10"/>
      <c r="T127" s="24"/>
    </row>
    <row r="128" spans="3:20" x14ac:dyDescent="0.25">
      <c r="C128" s="23" t="s">
        <v>763</v>
      </c>
      <c r="D128" s="10">
        <v>0.16875000000000001</v>
      </c>
      <c r="G128" s="21">
        <v>851</v>
      </c>
      <c r="H128" s="118">
        <v>1</v>
      </c>
      <c r="K128" s="21" t="s">
        <v>369</v>
      </c>
      <c r="L128" s="10">
        <v>4.1666666666666664E-2</v>
      </c>
      <c r="N128" s="83">
        <v>45542</v>
      </c>
      <c r="O128" s="55">
        <v>6.2500000000000003E-3</v>
      </c>
      <c r="P128" s="56">
        <v>7.9265873015872984E-2</v>
      </c>
      <c r="Q128" s="10"/>
      <c r="T128" s="24"/>
    </row>
    <row r="129" spans="3:20" x14ac:dyDescent="0.25">
      <c r="C129" s="23" t="s">
        <v>764</v>
      </c>
      <c r="D129" s="10">
        <v>3.9583333333333331E-2</v>
      </c>
      <c r="G129" s="21">
        <v>852</v>
      </c>
      <c r="H129" s="118">
        <v>2</v>
      </c>
      <c r="K129" s="21">
        <v>91</v>
      </c>
      <c r="L129" s="10">
        <v>3.888888888888889E-2</v>
      </c>
      <c r="N129" s="82">
        <v>45543</v>
      </c>
      <c r="O129" s="52">
        <v>6.5277777777777768E-2</v>
      </c>
      <c r="P129" s="53">
        <v>7.7517361111111086E-2</v>
      </c>
      <c r="Q129" s="10"/>
      <c r="T129" s="24"/>
    </row>
    <row r="130" spans="3:20" x14ac:dyDescent="0.25">
      <c r="C130" s="23" t="s">
        <v>765</v>
      </c>
      <c r="D130" s="10">
        <v>6.2500000000000003E-3</v>
      </c>
      <c r="G130" s="21" t="s">
        <v>700</v>
      </c>
      <c r="H130" s="118">
        <v>100</v>
      </c>
      <c r="K130" s="21" t="s">
        <v>87</v>
      </c>
      <c r="L130" s="10">
        <v>3.8194444444444441E-2</v>
      </c>
      <c r="N130" s="83">
        <v>45544</v>
      </c>
      <c r="O130" s="55">
        <v>6.1111111111111116E-2</v>
      </c>
      <c r="P130" s="56">
        <v>6.1892361111111099E-2</v>
      </c>
      <c r="Q130" s="10"/>
      <c r="T130" s="24"/>
    </row>
    <row r="131" spans="3:20" x14ac:dyDescent="0.25">
      <c r="C131" s="23" t="s">
        <v>766</v>
      </c>
      <c r="D131" s="10">
        <v>0.12708333333333333</v>
      </c>
      <c r="K131" s="21" t="s">
        <v>164</v>
      </c>
      <c r="L131" s="10">
        <v>3.6111111111111108E-2</v>
      </c>
      <c r="N131" s="82">
        <v>45546</v>
      </c>
      <c r="O131" s="52">
        <v>9.0277777777777769E-3</v>
      </c>
      <c r="P131" s="53">
        <v>4.0798611111111112E-2</v>
      </c>
      <c r="Q131" s="10"/>
      <c r="T131" s="24"/>
    </row>
    <row r="132" spans="3:20" x14ac:dyDescent="0.25">
      <c r="C132" s="23" t="s">
        <v>767</v>
      </c>
      <c r="D132" s="10">
        <v>8.1944444444444459E-2</v>
      </c>
      <c r="K132" s="21" t="s">
        <v>669</v>
      </c>
      <c r="L132" s="10">
        <v>3.6111111111111108E-2</v>
      </c>
      <c r="N132" s="83">
        <v>45547</v>
      </c>
      <c r="O132" s="55">
        <v>0.4465277777777778</v>
      </c>
      <c r="P132" s="56">
        <v>9.6354166666666671E-2</v>
      </c>
      <c r="Q132" s="10"/>
      <c r="T132" s="24"/>
    </row>
    <row r="133" spans="3:20" x14ac:dyDescent="0.25">
      <c r="C133" s="23" t="s">
        <v>768</v>
      </c>
      <c r="D133" s="10">
        <v>9.0277777777777769E-3</v>
      </c>
      <c r="K133" s="21">
        <v>63</v>
      </c>
      <c r="L133" s="10">
        <v>3.5416666666666666E-2</v>
      </c>
      <c r="N133" s="82">
        <v>45548</v>
      </c>
      <c r="O133" s="52">
        <v>6.5277777777777768E-2</v>
      </c>
      <c r="P133" s="53">
        <v>0.10434027777777778</v>
      </c>
      <c r="Q133" s="10"/>
      <c r="T133" s="24"/>
    </row>
    <row r="134" spans="3:20" x14ac:dyDescent="0.25">
      <c r="C134" s="23" t="s">
        <v>769</v>
      </c>
      <c r="D134" s="10">
        <v>0.4465277777777778</v>
      </c>
      <c r="K134" s="21">
        <v>40</v>
      </c>
      <c r="L134" s="10">
        <v>3.5416666666666666E-2</v>
      </c>
      <c r="N134" s="83">
        <v>45549</v>
      </c>
      <c r="O134" s="55">
        <v>9.0277777777777769E-3</v>
      </c>
      <c r="P134" s="56">
        <v>8.776041666666666E-2</v>
      </c>
      <c r="Q134" s="10"/>
      <c r="T134" s="24"/>
    </row>
    <row r="135" spans="3:20" x14ac:dyDescent="0.25">
      <c r="C135" s="23" t="s">
        <v>770</v>
      </c>
      <c r="D135" s="10">
        <v>6.5277777777777782E-2</v>
      </c>
      <c r="K135" s="21" t="s">
        <v>189</v>
      </c>
      <c r="L135" s="10">
        <v>3.4722222222222224E-2</v>
      </c>
      <c r="N135" s="82">
        <v>45550</v>
      </c>
      <c r="O135" s="52">
        <v>0.28888888888888886</v>
      </c>
      <c r="P135" s="53">
        <v>0.1189236111111111</v>
      </c>
      <c r="Q135" s="10"/>
      <c r="T135" s="24"/>
    </row>
    <row r="136" spans="3:20" x14ac:dyDescent="0.25">
      <c r="C136" s="23" t="s">
        <v>771</v>
      </c>
      <c r="D136" s="10">
        <v>9.0277777777777769E-3</v>
      </c>
      <c r="K136" s="21" t="s">
        <v>569</v>
      </c>
      <c r="L136" s="10">
        <v>3.125E-2</v>
      </c>
      <c r="N136" s="83">
        <v>45552</v>
      </c>
      <c r="O136" s="55">
        <v>4.1666666666666666E-3</v>
      </c>
      <c r="P136" s="56">
        <v>0.11866319444444444</v>
      </c>
      <c r="Q136" s="10"/>
      <c r="T136" s="24"/>
    </row>
    <row r="137" spans="3:20" x14ac:dyDescent="0.25">
      <c r="C137" s="23" t="s">
        <v>772</v>
      </c>
      <c r="D137" s="10">
        <v>0.43819444444444439</v>
      </c>
      <c r="K137" s="21">
        <v>20</v>
      </c>
      <c r="L137" s="10">
        <v>3.0555555555555555E-2</v>
      </c>
      <c r="N137" s="82">
        <v>45553</v>
      </c>
      <c r="O137" s="52">
        <v>1.1111111111111112E-2</v>
      </c>
      <c r="P137" s="53">
        <v>0.1118923611111111</v>
      </c>
      <c r="Q137" s="10"/>
      <c r="T137" s="24"/>
    </row>
    <row r="138" spans="3:20" x14ac:dyDescent="0.25">
      <c r="C138" s="23" t="s">
        <v>773</v>
      </c>
      <c r="D138" s="10">
        <v>4.1666666666666666E-3</v>
      </c>
      <c r="K138" s="21" t="s">
        <v>29</v>
      </c>
      <c r="L138" s="10">
        <v>2.7777777777777776E-2</v>
      </c>
      <c r="N138" s="83">
        <v>45554</v>
      </c>
      <c r="O138" s="55">
        <v>0.10833333333333332</v>
      </c>
      <c r="P138" s="56">
        <v>0.11779513888888887</v>
      </c>
      <c r="Q138" s="10"/>
      <c r="S138" s="81"/>
      <c r="T138" s="24"/>
    </row>
    <row r="139" spans="3:20" x14ac:dyDescent="0.25">
      <c r="C139" s="23" t="s">
        <v>774</v>
      </c>
      <c r="D139" s="10">
        <v>1.1111111111111112E-2</v>
      </c>
      <c r="K139" s="21">
        <v>32</v>
      </c>
      <c r="L139" s="10">
        <v>2.7777777777777776E-2</v>
      </c>
      <c r="N139" s="82">
        <v>45555</v>
      </c>
      <c r="O139" s="52">
        <v>0.31458333333333333</v>
      </c>
      <c r="P139" s="53">
        <v>0.15598958333333332</v>
      </c>
      <c r="Q139" s="10"/>
      <c r="S139" s="86"/>
    </row>
    <row r="140" spans="3:20" x14ac:dyDescent="0.25">
      <c r="C140" s="23" t="s">
        <v>775</v>
      </c>
      <c r="D140" s="10">
        <v>0.18958333333333333</v>
      </c>
      <c r="K140" s="21" t="s">
        <v>211</v>
      </c>
      <c r="L140" s="10">
        <v>2.5000000000000001E-2</v>
      </c>
      <c r="N140" s="83">
        <v>45556</v>
      </c>
      <c r="O140" s="55">
        <v>2.0833333333333333E-3</v>
      </c>
      <c r="P140" s="56">
        <v>0.10043402777777777</v>
      </c>
      <c r="Q140" s="10"/>
      <c r="S140" s="81"/>
      <c r="T140" s="24"/>
    </row>
    <row r="141" spans="3:20" x14ac:dyDescent="0.25">
      <c r="C141" s="23" t="s">
        <v>776</v>
      </c>
      <c r="D141" s="10">
        <v>0.32847222222222228</v>
      </c>
      <c r="K141" s="21" t="s">
        <v>137</v>
      </c>
      <c r="L141" s="10">
        <v>2.4999999999999998E-2</v>
      </c>
      <c r="N141" s="82">
        <v>45557</v>
      </c>
      <c r="O141" s="52">
        <v>0.18541666666666667</v>
      </c>
      <c r="P141" s="53">
        <v>0.1154513888888889</v>
      </c>
      <c r="Q141" s="10"/>
      <c r="S141" s="81"/>
      <c r="T141" s="24"/>
    </row>
    <row r="142" spans="3:20" x14ac:dyDescent="0.25">
      <c r="C142" s="23" t="s">
        <v>777</v>
      </c>
      <c r="D142" s="10">
        <v>2.0833333333333333E-3</v>
      </c>
      <c r="K142" s="21" t="s">
        <v>162</v>
      </c>
      <c r="L142" s="10">
        <v>2.4305555555555556E-2</v>
      </c>
      <c r="N142" s="83">
        <v>45558</v>
      </c>
      <c r="O142" s="55">
        <v>6.7361111111111108E-2</v>
      </c>
      <c r="P142" s="56">
        <v>0.12274305555555555</v>
      </c>
      <c r="Q142" s="10"/>
      <c r="S142" s="81"/>
      <c r="T142" s="24"/>
    </row>
    <row r="143" spans="3:20" x14ac:dyDescent="0.25">
      <c r="C143" s="23" t="s">
        <v>778</v>
      </c>
      <c r="D143" s="10">
        <v>0.36250000000000004</v>
      </c>
      <c r="K143" s="21" t="s">
        <v>298</v>
      </c>
      <c r="L143" s="10">
        <v>2.4305555555555552E-2</v>
      </c>
      <c r="N143" s="82">
        <v>45561</v>
      </c>
      <c r="O143" s="52">
        <v>0.25555555555555554</v>
      </c>
      <c r="P143" s="53">
        <v>0.11857638888888888</v>
      </c>
      <c r="Q143" s="10"/>
      <c r="S143" s="81"/>
      <c r="T143" s="24"/>
    </row>
    <row r="144" spans="3:20" x14ac:dyDescent="0.25">
      <c r="C144" s="23" t="s">
        <v>779</v>
      </c>
      <c r="D144" s="10">
        <v>6.7361111111111108E-2</v>
      </c>
      <c r="K144" s="21">
        <v>34</v>
      </c>
      <c r="L144" s="10">
        <v>2.2222222222222223E-2</v>
      </c>
      <c r="N144" s="83">
        <v>45562</v>
      </c>
      <c r="O144" s="55">
        <v>0.33819444444444446</v>
      </c>
      <c r="P144" s="56">
        <v>0.16032986111111111</v>
      </c>
      <c r="Q144" s="10"/>
      <c r="S144" s="81"/>
      <c r="T144" s="24"/>
    </row>
    <row r="145" spans="3:20" x14ac:dyDescent="0.25">
      <c r="C145" s="23" t="s">
        <v>780</v>
      </c>
      <c r="D145" s="10">
        <v>0.33958333333333329</v>
      </c>
      <c r="K145" s="21">
        <v>36</v>
      </c>
      <c r="L145" s="10">
        <v>1.5972222222222221E-2</v>
      </c>
      <c r="N145" s="82">
        <v>45563</v>
      </c>
      <c r="O145" s="52">
        <v>4.1666666666666666E-3</v>
      </c>
      <c r="P145" s="53">
        <v>0.15946180555555553</v>
      </c>
      <c r="Q145" s="10"/>
      <c r="S145" s="86"/>
    </row>
    <row r="146" spans="3:20" x14ac:dyDescent="0.25">
      <c r="C146" s="23" t="s">
        <v>781</v>
      </c>
      <c r="D146" s="10">
        <v>0.83124999999999993</v>
      </c>
      <c r="K146" s="21">
        <v>52</v>
      </c>
      <c r="L146" s="10">
        <v>1.3888888888888888E-2</v>
      </c>
      <c r="N146" s="83">
        <v>45564</v>
      </c>
      <c r="O146" s="55">
        <v>0.3881944444444444</v>
      </c>
      <c r="P146" s="56">
        <v>0.19444444444444442</v>
      </c>
      <c r="Q146" s="10"/>
      <c r="S146" s="81"/>
      <c r="T146" s="24"/>
    </row>
    <row r="147" spans="3:20" x14ac:dyDescent="0.25">
      <c r="C147" s="23" t="s">
        <v>782</v>
      </c>
      <c r="D147" s="10">
        <v>1.2500000000000001E-2</v>
      </c>
      <c r="K147" s="21" t="s">
        <v>276</v>
      </c>
      <c r="L147" s="10">
        <v>1.3194444444444444E-2</v>
      </c>
      <c r="N147" s="84">
        <v>45565</v>
      </c>
      <c r="O147" s="30">
        <v>0.12986111111111112</v>
      </c>
      <c r="P147" s="31">
        <v>0.17135416666666667</v>
      </c>
      <c r="Q147" s="10"/>
      <c r="S147" s="81"/>
      <c r="T147" s="24"/>
    </row>
    <row r="148" spans="3:20" x14ac:dyDescent="0.25">
      <c r="C148" s="23" t="s">
        <v>783</v>
      </c>
      <c r="D148" s="10">
        <v>0.56111111111111089</v>
      </c>
      <c r="K148" s="21" t="s">
        <v>111</v>
      </c>
      <c r="L148" s="10">
        <v>1.3194444444444444E-2</v>
      </c>
      <c r="N148" s="83">
        <v>45566</v>
      </c>
      <c r="P148" s="10"/>
      <c r="Q148" s="10">
        <f t="shared" ref="Q148:Q178" si="1">FORECAST(N148,O91:O147,N91:N147)</f>
        <v>3.8435482254669751E-2</v>
      </c>
      <c r="S148" s="81"/>
      <c r="T148" s="24"/>
    </row>
    <row r="149" spans="3:20" x14ac:dyDescent="0.25">
      <c r="C149" s="23" t="s">
        <v>784</v>
      </c>
      <c r="D149" s="10">
        <v>0.12986111111111109</v>
      </c>
      <c r="K149" s="21" t="s">
        <v>133</v>
      </c>
      <c r="L149" s="10">
        <v>1.1805555555555555E-2</v>
      </c>
      <c r="N149" s="83">
        <v>45567</v>
      </c>
      <c r="P149" s="10"/>
      <c r="Q149" s="10">
        <f t="shared" si="1"/>
        <v>4.9772141022941696E-2</v>
      </c>
      <c r="S149" s="81"/>
      <c r="T149" s="24"/>
    </row>
    <row r="150" spans="3:20" x14ac:dyDescent="0.25">
      <c r="C150" s="21" t="s">
        <v>700</v>
      </c>
      <c r="D150" s="10">
        <v>15.410416666666666</v>
      </c>
      <c r="K150" s="21">
        <v>81</v>
      </c>
      <c r="L150" s="10">
        <v>1.1111111111111112E-2</v>
      </c>
      <c r="N150" s="83">
        <v>45568</v>
      </c>
      <c r="P150" s="10"/>
      <c r="Q150" s="10">
        <f t="shared" si="1"/>
        <v>7.6329220662216812E-2</v>
      </c>
      <c r="S150" s="81"/>
      <c r="T150" s="24"/>
    </row>
    <row r="151" spans="3:20" x14ac:dyDescent="0.25">
      <c r="K151" s="21" t="s">
        <v>26</v>
      </c>
      <c r="L151" s="10">
        <v>1.0416666666666666E-2</v>
      </c>
      <c r="N151" s="83">
        <v>45569</v>
      </c>
      <c r="P151" s="10"/>
      <c r="Q151" s="10">
        <f t="shared" si="1"/>
        <v>7.0552518822722732E-2</v>
      </c>
      <c r="S151" s="81"/>
      <c r="T151" s="24"/>
    </row>
    <row r="152" spans="3:20" x14ac:dyDescent="0.25">
      <c r="K152" s="21" t="s">
        <v>580</v>
      </c>
      <c r="L152" s="10">
        <v>1.0416666666666666E-2</v>
      </c>
      <c r="N152" s="83">
        <v>45570</v>
      </c>
      <c r="P152" s="10"/>
      <c r="Q152" s="10">
        <f t="shared" si="1"/>
        <v>9.1107491223311854E-2</v>
      </c>
      <c r="S152" s="81"/>
      <c r="T152" s="24"/>
    </row>
    <row r="153" spans="3:20" x14ac:dyDescent="0.25">
      <c r="K153" s="21" t="s">
        <v>285</v>
      </c>
      <c r="L153" s="10">
        <v>9.7222222222222224E-3</v>
      </c>
      <c r="N153" s="83">
        <v>45571</v>
      </c>
      <c r="P153" s="10"/>
      <c r="Q153" s="10">
        <f t="shared" si="1"/>
        <v>0.11002052350287528</v>
      </c>
      <c r="S153" s="81"/>
      <c r="T153" s="24"/>
    </row>
    <row r="154" spans="3:20" x14ac:dyDescent="0.25">
      <c r="K154" s="21">
        <v>92</v>
      </c>
      <c r="L154" s="10">
        <v>9.7222222222222224E-3</v>
      </c>
      <c r="N154" s="83">
        <v>45572</v>
      </c>
      <c r="P154" s="10"/>
      <c r="Q154" s="10">
        <f t="shared" si="1"/>
        <v>9.9057461653089263E-2</v>
      </c>
      <c r="S154" s="81"/>
      <c r="T154" s="24"/>
    </row>
    <row r="155" spans="3:20" x14ac:dyDescent="0.25">
      <c r="K155" s="21" t="s">
        <v>476</v>
      </c>
      <c r="L155" s="10">
        <v>9.7222222222222224E-3</v>
      </c>
      <c r="N155" s="83">
        <v>45573</v>
      </c>
      <c r="P155" s="10"/>
      <c r="Q155" s="10">
        <f t="shared" si="1"/>
        <v>8.6740256618327294E-2</v>
      </c>
      <c r="S155" s="81"/>
      <c r="T155" s="24"/>
    </row>
    <row r="156" spans="3:20" x14ac:dyDescent="0.25">
      <c r="K156" s="21" t="s">
        <v>175</v>
      </c>
      <c r="L156" s="10">
        <v>9.0277777777777769E-3</v>
      </c>
      <c r="N156" s="83">
        <v>45574</v>
      </c>
      <c r="P156" s="10"/>
      <c r="Q156" s="10">
        <f t="shared" si="1"/>
        <v>0.11822049657436651</v>
      </c>
      <c r="S156" s="81"/>
      <c r="T156" s="24"/>
    </row>
    <row r="157" spans="3:20" x14ac:dyDescent="0.25">
      <c r="K157" s="21" t="s">
        <v>237</v>
      </c>
      <c r="L157" s="10">
        <v>9.0277777777777769E-3</v>
      </c>
      <c r="N157" s="83">
        <v>45575</v>
      </c>
      <c r="P157" s="10"/>
      <c r="Q157" s="10">
        <f t="shared" si="1"/>
        <v>0.12434478295616458</v>
      </c>
      <c r="S157" s="81"/>
      <c r="T157" s="24"/>
    </row>
    <row r="158" spans="3:20" x14ac:dyDescent="0.25">
      <c r="K158" s="21" t="s">
        <v>659</v>
      </c>
      <c r="L158" s="10">
        <v>8.3333333333333332E-3</v>
      </c>
      <c r="N158" s="83">
        <v>45576</v>
      </c>
      <c r="P158" s="10"/>
      <c r="Q158" s="10">
        <f t="shared" si="1"/>
        <v>0.13178988270489533</v>
      </c>
    </row>
    <row r="159" spans="3:20" x14ac:dyDescent="0.25">
      <c r="K159" s="21" t="s">
        <v>493</v>
      </c>
      <c r="L159" s="10">
        <v>6.9444444444444441E-3</v>
      </c>
      <c r="N159" s="83">
        <v>45577</v>
      </c>
      <c r="P159" s="10"/>
      <c r="Q159" s="10">
        <f t="shared" si="1"/>
        <v>0.13711080544162924</v>
      </c>
    </row>
    <row r="160" spans="3:20" x14ac:dyDescent="0.25">
      <c r="K160" s="21">
        <v>15</v>
      </c>
      <c r="L160" s="10">
        <v>6.9444444444444441E-3</v>
      </c>
      <c r="N160" s="83">
        <v>45578</v>
      </c>
      <c r="P160" s="10"/>
      <c r="Q160" s="10">
        <f t="shared" si="1"/>
        <v>0.12945330273010214</v>
      </c>
    </row>
    <row r="161" spans="11:17" x14ac:dyDescent="0.25">
      <c r="K161" s="21" t="s">
        <v>391</v>
      </c>
      <c r="L161" s="10">
        <v>6.9444444444444441E-3</v>
      </c>
      <c r="N161" s="83">
        <v>45579</v>
      </c>
      <c r="P161" s="10"/>
      <c r="Q161" s="10">
        <f t="shared" si="1"/>
        <v>0.12103460944256383</v>
      </c>
    </row>
    <row r="162" spans="11:17" x14ac:dyDescent="0.25">
      <c r="K162" s="21">
        <v>101</v>
      </c>
      <c r="L162" s="10">
        <v>6.2500000000000003E-3</v>
      </c>
      <c r="N162" s="83">
        <v>45580</v>
      </c>
      <c r="P162" s="10"/>
      <c r="Q162" s="10">
        <f t="shared" si="1"/>
        <v>0.11863909176407006</v>
      </c>
    </row>
    <row r="163" spans="11:17" x14ac:dyDescent="0.25">
      <c r="K163" s="21">
        <v>55</v>
      </c>
      <c r="L163" s="10">
        <v>5.5555555555555558E-3</v>
      </c>
      <c r="N163" s="83">
        <v>45581</v>
      </c>
      <c r="P163" s="10"/>
      <c r="Q163" s="10">
        <f t="shared" si="1"/>
        <v>0.16980945128488401</v>
      </c>
    </row>
    <row r="164" spans="11:17" x14ac:dyDescent="0.25">
      <c r="K164" s="21" t="s">
        <v>328</v>
      </c>
      <c r="L164" s="10">
        <v>4.8611111111111112E-3</v>
      </c>
      <c r="N164" s="83">
        <v>45582</v>
      </c>
      <c r="P164" s="10"/>
      <c r="Q164" s="10">
        <f t="shared" si="1"/>
        <v>0.1878970634574415</v>
      </c>
    </row>
    <row r="165" spans="11:17" x14ac:dyDescent="0.25">
      <c r="K165" s="21">
        <v>66</v>
      </c>
      <c r="L165" s="10">
        <v>4.1666666666666666E-3</v>
      </c>
      <c r="N165" s="83">
        <v>45583</v>
      </c>
      <c r="P165" s="10"/>
      <c r="Q165" s="10">
        <f t="shared" si="1"/>
        <v>0.18461924970570465</v>
      </c>
    </row>
    <row r="166" spans="11:17" x14ac:dyDescent="0.25">
      <c r="K166" s="21" t="s">
        <v>584</v>
      </c>
      <c r="L166" s="10">
        <v>4.1666666666666666E-3</v>
      </c>
      <c r="N166" s="83">
        <v>45584</v>
      </c>
      <c r="P166" s="10"/>
      <c r="Q166" s="10">
        <f t="shared" si="1"/>
        <v>0.18475894397180781</v>
      </c>
    </row>
    <row r="167" spans="11:17" x14ac:dyDescent="0.25">
      <c r="K167" s="21" t="s">
        <v>529</v>
      </c>
      <c r="L167" s="10">
        <v>3.472222222222222E-3</v>
      </c>
      <c r="N167" s="83">
        <v>45585</v>
      </c>
      <c r="P167" s="10"/>
      <c r="Q167" s="10">
        <f t="shared" si="1"/>
        <v>0.1963375486683816</v>
      </c>
    </row>
    <row r="168" spans="11:17" x14ac:dyDescent="0.25">
      <c r="K168" s="21" t="s">
        <v>339</v>
      </c>
      <c r="L168" s="10">
        <v>3.472222222222222E-3</v>
      </c>
      <c r="N168" s="83">
        <v>45586</v>
      </c>
      <c r="P168" s="10"/>
      <c r="Q168" s="10">
        <f t="shared" si="1"/>
        <v>0.1856721917339641</v>
      </c>
    </row>
    <row r="169" spans="11:17" x14ac:dyDescent="0.25">
      <c r="K169" s="21" t="s">
        <v>230</v>
      </c>
      <c r="L169" s="10">
        <v>3.472222222222222E-3</v>
      </c>
      <c r="N169" s="83">
        <v>45587</v>
      </c>
      <c r="P169" s="10"/>
      <c r="Q169" s="10">
        <f t="shared" si="1"/>
        <v>0.17402862109644701</v>
      </c>
    </row>
    <row r="170" spans="11:17" x14ac:dyDescent="0.25">
      <c r="K170" s="21" t="s">
        <v>151</v>
      </c>
      <c r="L170" s="10">
        <v>2.0833333333333333E-3</v>
      </c>
      <c r="N170" s="83">
        <v>45588</v>
      </c>
      <c r="P170" s="10"/>
      <c r="Q170" s="10">
        <f t="shared" si="1"/>
        <v>0.19279004093981911</v>
      </c>
    </row>
    <row r="171" spans="11:17" x14ac:dyDescent="0.25">
      <c r="K171" s="21">
        <v>99</v>
      </c>
      <c r="L171" s="10">
        <v>2.0833333333333333E-3</v>
      </c>
      <c r="N171" s="83">
        <v>45589</v>
      </c>
      <c r="P171" s="10"/>
      <c r="Q171" s="10">
        <f t="shared" si="1"/>
        <v>0.19222689715613228</v>
      </c>
    </row>
    <row r="172" spans="11:17" x14ac:dyDescent="0.25">
      <c r="K172" s="21">
        <v>4</v>
      </c>
      <c r="L172" s="10">
        <v>2.0833333333333333E-3</v>
      </c>
      <c r="N172" s="83">
        <v>45590</v>
      </c>
      <c r="P172" s="10"/>
      <c r="Q172" s="10">
        <f t="shared" si="1"/>
        <v>0.18903440647651593</v>
      </c>
    </row>
    <row r="173" spans="11:17" x14ac:dyDescent="0.25">
      <c r="K173" s="21">
        <v>39</v>
      </c>
      <c r="L173" s="10">
        <v>1.3888888888888889E-3</v>
      </c>
      <c r="N173" s="83">
        <v>45591</v>
      </c>
      <c r="P173" s="10"/>
      <c r="Q173" s="10">
        <f t="shared" si="1"/>
        <v>0.19679989978914136</v>
      </c>
    </row>
    <row r="174" spans="11:17" x14ac:dyDescent="0.25">
      <c r="K174" s="21" t="s">
        <v>700</v>
      </c>
      <c r="L174" s="10">
        <v>15.410416666666663</v>
      </c>
      <c r="N174" s="83">
        <v>45592</v>
      </c>
      <c r="P174" s="10"/>
      <c r="Q174" s="10">
        <f t="shared" si="1"/>
        <v>0.26710470897018013</v>
      </c>
    </row>
    <row r="175" spans="11:17" x14ac:dyDescent="0.25">
      <c r="N175" s="83">
        <v>45593</v>
      </c>
      <c r="P175" s="10"/>
      <c r="Q175" s="10">
        <f t="shared" si="1"/>
        <v>0.26281734467380602</v>
      </c>
    </row>
    <row r="176" spans="11:17" x14ac:dyDescent="0.25">
      <c r="N176" s="83">
        <v>45594</v>
      </c>
      <c r="P176" s="10"/>
      <c r="Q176" s="10">
        <f t="shared" si="1"/>
        <v>0.25730926867963433</v>
      </c>
    </row>
    <row r="177" spans="11:18" x14ac:dyDescent="0.25">
      <c r="N177" s="83">
        <v>45595</v>
      </c>
      <c r="P177" s="10"/>
      <c r="Q177" s="10">
        <f t="shared" si="1"/>
        <v>0.30699307971411827</v>
      </c>
    </row>
    <row r="178" spans="11:18" x14ac:dyDescent="0.25">
      <c r="N178" s="83">
        <v>45596</v>
      </c>
      <c r="P178" s="10"/>
      <c r="Q178" s="10">
        <f t="shared" si="1"/>
        <v>0.32689138609956103</v>
      </c>
    </row>
    <row r="181" spans="11:18" x14ac:dyDescent="0.25">
      <c r="K181" s="24" t="s">
        <v>785</v>
      </c>
      <c r="P181" s="24" t="s">
        <v>786</v>
      </c>
    </row>
    <row r="182" spans="11:18" x14ac:dyDescent="0.25">
      <c r="K182" s="20" t="s">
        <v>674</v>
      </c>
      <c r="L182" t="s">
        <v>1106</v>
      </c>
      <c r="M182" t="s">
        <v>703</v>
      </c>
      <c r="P182" s="20" t="s">
        <v>674</v>
      </c>
      <c r="Q182" t="s">
        <v>1106</v>
      </c>
      <c r="R182" t="s">
        <v>703</v>
      </c>
    </row>
    <row r="183" spans="11:18" x14ac:dyDescent="0.25">
      <c r="K183" s="21">
        <v>41</v>
      </c>
      <c r="L183" s="118">
        <v>21</v>
      </c>
      <c r="M183" s="10">
        <v>0.29791666666666666</v>
      </c>
      <c r="P183" s="21" t="s">
        <v>205</v>
      </c>
      <c r="Q183" s="118">
        <v>1</v>
      </c>
      <c r="R183" s="10">
        <v>0.19305555555555556</v>
      </c>
    </row>
    <row r="184" spans="11:18" x14ac:dyDescent="0.25">
      <c r="K184" s="21" t="s">
        <v>22</v>
      </c>
      <c r="L184" s="118">
        <v>8</v>
      </c>
      <c r="M184" s="10">
        <v>5.486111111111111E-2</v>
      </c>
      <c r="P184" s="21" t="s">
        <v>57</v>
      </c>
      <c r="Q184" s="118">
        <v>1</v>
      </c>
      <c r="R184" s="10">
        <v>0.15069444444444444</v>
      </c>
    </row>
    <row r="185" spans="11:18" x14ac:dyDescent="0.25">
      <c r="K185" s="21">
        <v>46</v>
      </c>
      <c r="L185" s="118">
        <v>7</v>
      </c>
      <c r="M185" s="10">
        <v>0.6479166666666667</v>
      </c>
      <c r="P185" s="21" t="s">
        <v>292</v>
      </c>
      <c r="Q185" s="118">
        <v>2</v>
      </c>
      <c r="R185" s="10">
        <v>0.14166666666666666</v>
      </c>
    </row>
    <row r="186" spans="11:18" x14ac:dyDescent="0.25">
      <c r="K186" s="21">
        <v>65</v>
      </c>
      <c r="L186" s="118">
        <v>6</v>
      </c>
      <c r="M186" s="10">
        <v>0.1701388888888889</v>
      </c>
      <c r="P186" s="21" t="s">
        <v>99</v>
      </c>
      <c r="Q186" s="118">
        <v>2</v>
      </c>
      <c r="R186" s="10">
        <v>0.15833333333333335</v>
      </c>
    </row>
    <row r="187" spans="11:18" x14ac:dyDescent="0.25">
      <c r="K187" s="21">
        <v>67</v>
      </c>
      <c r="L187" s="118">
        <v>4</v>
      </c>
      <c r="M187" s="10">
        <v>5.486111111111111E-2</v>
      </c>
      <c r="P187" s="21" t="s">
        <v>65</v>
      </c>
      <c r="Q187" s="118">
        <v>4</v>
      </c>
      <c r="R187" s="10">
        <v>8.0555555555555547E-2</v>
      </c>
    </row>
    <row r="188" spans="11:18" x14ac:dyDescent="0.25">
      <c r="K188" s="21">
        <v>51</v>
      </c>
      <c r="L188" s="118">
        <v>3</v>
      </c>
      <c r="M188" s="10">
        <v>0.1847222222222222</v>
      </c>
      <c r="P188" s="21" t="s">
        <v>21</v>
      </c>
      <c r="Q188" s="118">
        <v>4</v>
      </c>
      <c r="R188" s="10">
        <v>7.2916666666666671E-2</v>
      </c>
    </row>
    <row r="189" spans="11:18" x14ac:dyDescent="0.25">
      <c r="K189" s="21">
        <v>87</v>
      </c>
      <c r="L189" s="118">
        <v>2</v>
      </c>
      <c r="M189" s="10">
        <v>0.3305555555555556</v>
      </c>
      <c r="P189" s="21" t="s">
        <v>52</v>
      </c>
      <c r="Q189" s="118">
        <v>4</v>
      </c>
      <c r="R189" s="10">
        <v>0.35694444444444445</v>
      </c>
    </row>
    <row r="190" spans="11:18" x14ac:dyDescent="0.25">
      <c r="K190" s="21" t="s">
        <v>640</v>
      </c>
      <c r="L190" s="118">
        <v>1</v>
      </c>
      <c r="M190" s="10">
        <v>0.19305555555555556</v>
      </c>
      <c r="P190" s="21" t="s">
        <v>36</v>
      </c>
      <c r="Q190" s="118">
        <v>4</v>
      </c>
      <c r="R190" s="10">
        <v>0.4465277777777778</v>
      </c>
    </row>
    <row r="191" spans="11:18" x14ac:dyDescent="0.25">
      <c r="K191" s="21">
        <v>83</v>
      </c>
      <c r="L191" s="118">
        <v>1</v>
      </c>
      <c r="M191" s="10">
        <v>5.2083333333333336E-2</v>
      </c>
      <c r="P191" s="21" t="s">
        <v>69</v>
      </c>
      <c r="Q191" s="118">
        <v>5</v>
      </c>
      <c r="R191" s="10">
        <v>6.9444444444444434E-2</v>
      </c>
    </row>
    <row r="192" spans="11:18" x14ac:dyDescent="0.25">
      <c r="K192" s="21">
        <v>105</v>
      </c>
      <c r="L192" s="118">
        <v>1</v>
      </c>
      <c r="M192" s="10">
        <v>0.15069444444444444</v>
      </c>
      <c r="P192" s="21" t="s">
        <v>33</v>
      </c>
      <c r="Q192" s="118">
        <v>8</v>
      </c>
      <c r="R192" s="10">
        <v>0.11736111111111111</v>
      </c>
    </row>
    <row r="193" spans="11:18" x14ac:dyDescent="0.25">
      <c r="K193" s="21" t="s">
        <v>700</v>
      </c>
      <c r="L193" s="118">
        <v>54</v>
      </c>
      <c r="M193" s="10">
        <v>2.1368055555555565</v>
      </c>
      <c r="P193" s="21" t="s">
        <v>700</v>
      </c>
      <c r="Q193" s="118">
        <v>35</v>
      </c>
      <c r="R193" s="10">
        <v>1.7875000000000005</v>
      </c>
    </row>
  </sheetData>
  <pageMargins left="0.7" right="0.7" top="0.75" bottom="0.75" header="0.3" footer="0.3"/>
  <drawing r:id="rId17"/>
  <tableParts count="1">
    <tablePart r:id="rId18"/>
  </tableParts>
  <extLst>
    <ext xmlns:x14="http://schemas.microsoft.com/office/spreadsheetml/2009/9/main" uri="{A8765BA9-456A-4dab-B4F3-ACF838C121DE}">
      <x14:slicerList>
        <x14:slicer r:id="rId1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6BC3-D40F-440A-9263-AC78A1215068}">
  <dimension ref="A1:AK269"/>
  <sheetViews>
    <sheetView zoomScale="75" zoomScaleNormal="75" workbookViewId="0">
      <selection activeCell="F36" sqref="F36"/>
    </sheetView>
  </sheetViews>
  <sheetFormatPr defaultRowHeight="15" x14ac:dyDescent="0.25"/>
  <cols>
    <col min="1" max="1" width="21.140625" style="88" customWidth="1"/>
    <col min="2" max="2" width="9.140625" style="9"/>
    <col min="3" max="3" width="11.28515625" customWidth="1"/>
    <col min="4" max="4" width="52" bestFit="1" customWidth="1"/>
    <col min="7" max="7" width="12.28515625" bestFit="1" customWidth="1"/>
    <col min="9" max="9" width="12.28515625" bestFit="1" customWidth="1"/>
    <col min="13" max="13" width="66.28515625" bestFit="1" customWidth="1"/>
  </cols>
  <sheetData>
    <row r="1" spans="1:37" ht="31.5" customHeight="1" x14ac:dyDescent="0.55000000000000004">
      <c r="A1" s="88" t="s">
        <v>0</v>
      </c>
      <c r="B1" s="25"/>
      <c r="C1" s="5"/>
      <c r="D1" s="91" t="s">
        <v>787</v>
      </c>
      <c r="E1" s="5"/>
      <c r="F1" s="5"/>
      <c r="G1" s="5"/>
      <c r="H1" s="5"/>
      <c r="I1" s="8"/>
      <c r="J1" s="5"/>
      <c r="K1" s="2"/>
      <c r="L1" s="2"/>
      <c r="M1" s="92"/>
      <c r="N1" s="2"/>
      <c r="O1" s="2"/>
      <c r="P1" s="2"/>
      <c r="Q1" s="2"/>
      <c r="R1" s="2"/>
      <c r="S1" s="2"/>
      <c r="T1" s="2"/>
      <c r="U1" s="2"/>
      <c r="V1" s="2"/>
      <c r="W1" s="2"/>
      <c r="X1" s="2"/>
      <c r="Y1" s="2"/>
      <c r="Z1" s="2"/>
      <c r="AA1" s="2"/>
      <c r="AB1" s="2"/>
      <c r="AC1" s="2"/>
      <c r="AD1" s="2"/>
      <c r="AE1" s="2"/>
      <c r="AF1" s="2"/>
      <c r="AG1" s="2"/>
      <c r="AH1" s="2"/>
      <c r="AI1" s="2"/>
      <c r="AJ1" s="2"/>
      <c r="AK1" s="2"/>
    </row>
    <row r="2" spans="1:37" x14ac:dyDescent="0.25">
      <c r="B2" s="50" t="s">
        <v>787</v>
      </c>
      <c r="C2" s="50" t="s">
        <v>788</v>
      </c>
      <c r="D2" s="50" t="s">
        <v>789</v>
      </c>
    </row>
    <row r="3" spans="1:37" x14ac:dyDescent="0.25">
      <c r="B3" s="19" t="s">
        <v>790</v>
      </c>
      <c r="C3" s="17" t="s">
        <v>791</v>
      </c>
      <c r="D3" s="13" t="s">
        <v>792</v>
      </c>
    </row>
    <row r="4" spans="1:37" x14ac:dyDescent="0.25">
      <c r="B4" s="16">
        <v>1</v>
      </c>
      <c r="C4" s="18" t="s">
        <v>696</v>
      </c>
      <c r="D4" s="14" t="s">
        <v>793</v>
      </c>
    </row>
    <row r="5" spans="1:37" x14ac:dyDescent="0.25">
      <c r="B5" s="15">
        <v>2</v>
      </c>
      <c r="C5" s="17" t="s">
        <v>791</v>
      </c>
      <c r="D5" s="13" t="s">
        <v>794</v>
      </c>
    </row>
    <row r="6" spans="1:37" x14ac:dyDescent="0.25">
      <c r="B6" s="16">
        <v>3</v>
      </c>
      <c r="C6" s="18" t="s">
        <v>693</v>
      </c>
      <c r="D6" s="14" t="s">
        <v>795</v>
      </c>
    </row>
    <row r="7" spans="1:37" x14ac:dyDescent="0.25">
      <c r="B7" s="15">
        <v>4</v>
      </c>
      <c r="C7" s="17" t="s">
        <v>696</v>
      </c>
      <c r="D7" s="13" t="s">
        <v>796</v>
      </c>
    </row>
    <row r="8" spans="1:37" x14ac:dyDescent="0.25">
      <c r="B8" s="16">
        <v>5</v>
      </c>
      <c r="C8" s="18" t="s">
        <v>695</v>
      </c>
      <c r="D8" s="14" t="s">
        <v>797</v>
      </c>
    </row>
    <row r="9" spans="1:37" x14ac:dyDescent="0.25">
      <c r="B9" s="15">
        <v>6</v>
      </c>
      <c r="C9" s="17" t="s">
        <v>698</v>
      </c>
      <c r="D9" s="13" t="s">
        <v>798</v>
      </c>
    </row>
    <row r="10" spans="1:37" x14ac:dyDescent="0.25">
      <c r="B10" s="16">
        <v>7</v>
      </c>
      <c r="C10" s="18" t="s">
        <v>694</v>
      </c>
      <c r="D10" s="14" t="s">
        <v>799</v>
      </c>
    </row>
    <row r="11" spans="1:37" x14ac:dyDescent="0.25">
      <c r="B11" s="15">
        <v>8</v>
      </c>
      <c r="C11" s="17" t="s">
        <v>696</v>
      </c>
      <c r="D11" s="13" t="s">
        <v>800</v>
      </c>
    </row>
    <row r="12" spans="1:37" x14ac:dyDescent="0.25">
      <c r="B12" s="16">
        <v>9</v>
      </c>
      <c r="C12" s="18" t="s">
        <v>693</v>
      </c>
      <c r="D12" s="14" t="s">
        <v>801</v>
      </c>
    </row>
    <row r="13" spans="1:37" x14ac:dyDescent="0.25">
      <c r="B13" s="15">
        <v>10</v>
      </c>
      <c r="C13" s="17" t="s">
        <v>693</v>
      </c>
      <c r="D13" s="13" t="s">
        <v>802</v>
      </c>
    </row>
    <row r="14" spans="1:37" x14ac:dyDescent="0.25">
      <c r="B14" s="16">
        <v>11</v>
      </c>
      <c r="C14" s="18" t="s">
        <v>697</v>
      </c>
      <c r="D14" s="14" t="s">
        <v>803</v>
      </c>
    </row>
    <row r="15" spans="1:37" x14ac:dyDescent="0.25">
      <c r="B15" s="15">
        <v>12</v>
      </c>
      <c r="C15" s="17" t="s">
        <v>697</v>
      </c>
      <c r="D15" s="13" t="s">
        <v>804</v>
      </c>
    </row>
    <row r="16" spans="1:37" x14ac:dyDescent="0.25">
      <c r="B16" s="16">
        <v>13</v>
      </c>
      <c r="C16" s="18" t="s">
        <v>697</v>
      </c>
      <c r="D16" s="14" t="s">
        <v>805</v>
      </c>
    </row>
    <row r="17" spans="2:4" x14ac:dyDescent="0.25">
      <c r="B17" s="15">
        <v>14</v>
      </c>
      <c r="C17" s="17" t="s">
        <v>693</v>
      </c>
      <c r="D17" s="13" t="s">
        <v>806</v>
      </c>
    </row>
    <row r="18" spans="2:4" x14ac:dyDescent="0.25">
      <c r="B18" s="16">
        <v>15</v>
      </c>
      <c r="C18" s="18" t="s">
        <v>697</v>
      </c>
      <c r="D18" s="14" t="s">
        <v>807</v>
      </c>
    </row>
    <row r="19" spans="2:4" x14ac:dyDescent="0.25">
      <c r="B19" s="15">
        <v>16</v>
      </c>
      <c r="C19" s="17" t="s">
        <v>693</v>
      </c>
      <c r="D19" s="13" t="s">
        <v>808</v>
      </c>
    </row>
    <row r="20" spans="2:4" x14ac:dyDescent="0.25">
      <c r="B20" s="16">
        <v>17</v>
      </c>
      <c r="C20" s="18" t="s">
        <v>684</v>
      </c>
      <c r="D20" s="14" t="s">
        <v>809</v>
      </c>
    </row>
    <row r="21" spans="2:4" x14ac:dyDescent="0.25">
      <c r="B21" s="15">
        <v>18</v>
      </c>
      <c r="C21" s="17" t="s">
        <v>689</v>
      </c>
      <c r="D21" s="13" t="s">
        <v>810</v>
      </c>
    </row>
    <row r="22" spans="2:4" x14ac:dyDescent="0.25">
      <c r="B22" s="16">
        <v>19</v>
      </c>
      <c r="C22" s="18" t="s">
        <v>697</v>
      </c>
      <c r="D22" s="14" t="s">
        <v>811</v>
      </c>
    </row>
    <row r="23" spans="2:4" x14ac:dyDescent="0.25">
      <c r="B23" s="15">
        <v>20</v>
      </c>
      <c r="C23" s="17" t="s">
        <v>698</v>
      </c>
      <c r="D23" s="13" t="s">
        <v>812</v>
      </c>
    </row>
    <row r="24" spans="2:4" x14ac:dyDescent="0.25">
      <c r="B24" s="16">
        <v>21</v>
      </c>
      <c r="C24" s="18" t="s">
        <v>813</v>
      </c>
      <c r="D24" s="14" t="s">
        <v>814</v>
      </c>
    </row>
    <row r="25" spans="2:4" x14ac:dyDescent="0.25">
      <c r="B25" s="15">
        <v>22</v>
      </c>
      <c r="C25" s="17" t="s">
        <v>813</v>
      </c>
      <c r="D25" s="13" t="s">
        <v>815</v>
      </c>
    </row>
    <row r="26" spans="2:4" x14ac:dyDescent="0.25">
      <c r="B26" s="16">
        <v>23</v>
      </c>
      <c r="C26" s="18" t="s">
        <v>813</v>
      </c>
      <c r="D26" s="14" t="s">
        <v>816</v>
      </c>
    </row>
    <row r="27" spans="2:4" x14ac:dyDescent="0.25">
      <c r="B27" s="15">
        <v>24</v>
      </c>
      <c r="C27" s="17" t="s">
        <v>813</v>
      </c>
      <c r="D27" s="13" t="s">
        <v>817</v>
      </c>
    </row>
    <row r="28" spans="2:4" x14ac:dyDescent="0.25">
      <c r="B28" s="16">
        <v>25</v>
      </c>
      <c r="C28" s="18" t="s">
        <v>813</v>
      </c>
      <c r="D28" s="14" t="s">
        <v>818</v>
      </c>
    </row>
    <row r="29" spans="2:4" x14ac:dyDescent="0.25">
      <c r="B29" s="15">
        <v>26</v>
      </c>
      <c r="C29" s="17" t="s">
        <v>813</v>
      </c>
      <c r="D29" s="13" t="s">
        <v>819</v>
      </c>
    </row>
    <row r="30" spans="2:4" x14ac:dyDescent="0.25">
      <c r="B30" s="16">
        <v>27</v>
      </c>
      <c r="C30" s="18" t="s">
        <v>813</v>
      </c>
      <c r="D30" s="14" t="s">
        <v>820</v>
      </c>
    </row>
    <row r="31" spans="2:4" x14ac:dyDescent="0.25">
      <c r="B31" s="15">
        <v>28</v>
      </c>
      <c r="C31" s="17" t="s">
        <v>813</v>
      </c>
      <c r="D31" s="13" t="s">
        <v>821</v>
      </c>
    </row>
    <row r="32" spans="2:4" x14ac:dyDescent="0.25">
      <c r="B32" s="16">
        <v>29</v>
      </c>
      <c r="C32" s="18" t="s">
        <v>813</v>
      </c>
      <c r="D32" s="14" t="s">
        <v>822</v>
      </c>
    </row>
    <row r="33" spans="2:6" x14ac:dyDescent="0.25">
      <c r="B33" s="15">
        <v>30</v>
      </c>
      <c r="C33" s="17" t="s">
        <v>791</v>
      </c>
      <c r="D33" s="13" t="s">
        <v>794</v>
      </c>
    </row>
    <row r="34" spans="2:6" x14ac:dyDescent="0.25">
      <c r="B34" s="16">
        <v>31</v>
      </c>
      <c r="C34" s="18" t="s">
        <v>697</v>
      </c>
      <c r="D34" s="14" t="s">
        <v>823</v>
      </c>
    </row>
    <row r="35" spans="2:6" x14ac:dyDescent="0.25">
      <c r="B35" s="15">
        <v>32</v>
      </c>
      <c r="C35" s="17" t="s">
        <v>689</v>
      </c>
      <c r="D35" s="13" t="s">
        <v>148</v>
      </c>
    </row>
    <row r="36" spans="2:6" x14ac:dyDescent="0.25">
      <c r="B36" s="16">
        <v>33</v>
      </c>
      <c r="C36" s="18" t="s">
        <v>689</v>
      </c>
      <c r="D36" s="14" t="s">
        <v>824</v>
      </c>
      <c r="F36">
        <v>0</v>
      </c>
    </row>
    <row r="37" spans="2:6" x14ac:dyDescent="0.25">
      <c r="B37" s="15">
        <v>34</v>
      </c>
      <c r="C37" s="17" t="s">
        <v>689</v>
      </c>
      <c r="D37" s="13" t="s">
        <v>825</v>
      </c>
    </row>
    <row r="38" spans="2:6" x14ac:dyDescent="0.25">
      <c r="B38" s="16">
        <v>35</v>
      </c>
      <c r="C38" s="18" t="s">
        <v>690</v>
      </c>
      <c r="D38" s="14" t="s">
        <v>826</v>
      </c>
    </row>
    <row r="39" spans="2:6" x14ac:dyDescent="0.25">
      <c r="B39" s="15">
        <v>36</v>
      </c>
      <c r="C39" s="17" t="s">
        <v>687</v>
      </c>
      <c r="D39" s="13" t="s">
        <v>827</v>
      </c>
    </row>
    <row r="40" spans="2:6" x14ac:dyDescent="0.25">
      <c r="B40" s="16">
        <v>37</v>
      </c>
      <c r="C40" s="18" t="s">
        <v>684</v>
      </c>
      <c r="D40" s="14" t="s">
        <v>828</v>
      </c>
    </row>
    <row r="41" spans="2:6" x14ac:dyDescent="0.25">
      <c r="B41" s="15">
        <v>38</v>
      </c>
      <c r="C41" s="17" t="s">
        <v>684</v>
      </c>
      <c r="D41" s="13" t="s">
        <v>829</v>
      </c>
    </row>
    <row r="42" spans="2:6" x14ac:dyDescent="0.25">
      <c r="B42" s="16">
        <v>39</v>
      </c>
      <c r="C42" s="18" t="s">
        <v>689</v>
      </c>
      <c r="D42" s="14" t="s">
        <v>830</v>
      </c>
    </row>
    <row r="43" spans="2:6" x14ac:dyDescent="0.25">
      <c r="B43" s="15">
        <v>40</v>
      </c>
      <c r="C43" s="17" t="s">
        <v>694</v>
      </c>
      <c r="D43" s="13" t="s">
        <v>831</v>
      </c>
    </row>
    <row r="44" spans="2:6" x14ac:dyDescent="0.25">
      <c r="B44" s="16">
        <v>41</v>
      </c>
      <c r="C44" s="18" t="s">
        <v>694</v>
      </c>
      <c r="D44" s="14" t="s">
        <v>832</v>
      </c>
    </row>
    <row r="45" spans="2:6" x14ac:dyDescent="0.25">
      <c r="B45" s="15">
        <v>42</v>
      </c>
      <c r="C45" s="17" t="s">
        <v>694</v>
      </c>
      <c r="D45" s="13" t="s">
        <v>833</v>
      </c>
    </row>
    <row r="46" spans="2:6" x14ac:dyDescent="0.25">
      <c r="B46" s="16">
        <v>43</v>
      </c>
      <c r="C46" s="18" t="s">
        <v>694</v>
      </c>
      <c r="D46" s="14" t="s">
        <v>834</v>
      </c>
    </row>
    <row r="47" spans="2:6" x14ac:dyDescent="0.25">
      <c r="B47" s="15">
        <v>44</v>
      </c>
      <c r="C47" s="17" t="s">
        <v>694</v>
      </c>
      <c r="D47" s="13" t="s">
        <v>835</v>
      </c>
    </row>
    <row r="48" spans="2:6" x14ac:dyDescent="0.25">
      <c r="B48" s="16">
        <v>45</v>
      </c>
      <c r="C48" s="18" t="s">
        <v>694</v>
      </c>
      <c r="D48" s="14" t="s">
        <v>836</v>
      </c>
    </row>
    <row r="49" spans="2:4" x14ac:dyDescent="0.25">
      <c r="B49" s="15">
        <v>46</v>
      </c>
      <c r="C49" s="17" t="s">
        <v>694</v>
      </c>
      <c r="D49" s="13" t="s">
        <v>837</v>
      </c>
    </row>
    <row r="50" spans="2:4" x14ac:dyDescent="0.25">
      <c r="B50" s="16">
        <v>47</v>
      </c>
      <c r="C50" s="18" t="s">
        <v>694</v>
      </c>
      <c r="D50" s="14" t="s">
        <v>838</v>
      </c>
    </row>
    <row r="51" spans="2:4" x14ac:dyDescent="0.25">
      <c r="B51" s="15">
        <v>48</v>
      </c>
      <c r="C51" s="17" t="s">
        <v>694</v>
      </c>
      <c r="D51" s="13" t="s">
        <v>839</v>
      </c>
    </row>
    <row r="52" spans="2:4" x14ac:dyDescent="0.25">
      <c r="B52" s="16">
        <v>49</v>
      </c>
      <c r="C52" s="18" t="s">
        <v>694</v>
      </c>
      <c r="D52" s="14" t="s">
        <v>840</v>
      </c>
    </row>
    <row r="53" spans="2:4" x14ac:dyDescent="0.25">
      <c r="B53" s="15">
        <v>50</v>
      </c>
      <c r="C53" s="17" t="s">
        <v>791</v>
      </c>
      <c r="D53" s="13" t="s">
        <v>794</v>
      </c>
    </row>
    <row r="54" spans="2:4" x14ac:dyDescent="0.25">
      <c r="B54" s="16">
        <v>51</v>
      </c>
      <c r="C54" s="18" t="s">
        <v>699</v>
      </c>
      <c r="D54" s="14" t="s">
        <v>841</v>
      </c>
    </row>
    <row r="55" spans="2:4" x14ac:dyDescent="0.25">
      <c r="B55" s="15">
        <v>52</v>
      </c>
      <c r="C55" s="17" t="s">
        <v>689</v>
      </c>
      <c r="D55" s="13" t="s">
        <v>842</v>
      </c>
    </row>
    <row r="56" spans="2:4" x14ac:dyDescent="0.25">
      <c r="B56" s="16">
        <v>53</v>
      </c>
      <c r="C56" s="18" t="s">
        <v>791</v>
      </c>
      <c r="D56" s="14" t="s">
        <v>794</v>
      </c>
    </row>
    <row r="57" spans="2:4" x14ac:dyDescent="0.25">
      <c r="B57" s="15">
        <v>54</v>
      </c>
      <c r="C57" s="17" t="s">
        <v>791</v>
      </c>
      <c r="D57" s="13" t="s">
        <v>794</v>
      </c>
    </row>
    <row r="58" spans="2:4" x14ac:dyDescent="0.25">
      <c r="B58" s="16">
        <v>55</v>
      </c>
      <c r="C58" s="18" t="s">
        <v>692</v>
      </c>
      <c r="D58" s="14" t="s">
        <v>843</v>
      </c>
    </row>
    <row r="59" spans="2:4" x14ac:dyDescent="0.25">
      <c r="B59" s="15">
        <v>56</v>
      </c>
      <c r="C59" s="17" t="s">
        <v>692</v>
      </c>
      <c r="D59" s="13" t="s">
        <v>844</v>
      </c>
    </row>
    <row r="60" spans="2:4" x14ac:dyDescent="0.25">
      <c r="B60" s="16">
        <v>57</v>
      </c>
      <c r="C60" s="18" t="s">
        <v>692</v>
      </c>
      <c r="D60" s="14" t="s">
        <v>845</v>
      </c>
    </row>
    <row r="61" spans="2:4" x14ac:dyDescent="0.25">
      <c r="B61" s="15">
        <v>58</v>
      </c>
      <c r="C61" s="17" t="s">
        <v>692</v>
      </c>
      <c r="D61" s="13" t="s">
        <v>846</v>
      </c>
    </row>
    <row r="62" spans="2:4" x14ac:dyDescent="0.25">
      <c r="B62" s="16">
        <v>59</v>
      </c>
      <c r="C62" s="18" t="s">
        <v>791</v>
      </c>
      <c r="D62" s="14" t="s">
        <v>847</v>
      </c>
    </row>
    <row r="63" spans="2:4" x14ac:dyDescent="0.25">
      <c r="B63" s="15">
        <v>60</v>
      </c>
      <c r="C63" s="17" t="s">
        <v>791</v>
      </c>
      <c r="D63" s="13" t="s">
        <v>847</v>
      </c>
    </row>
    <row r="64" spans="2:4" x14ac:dyDescent="0.25">
      <c r="B64" s="16">
        <v>61</v>
      </c>
      <c r="C64" s="18" t="s">
        <v>685</v>
      </c>
      <c r="D64" s="14" t="s">
        <v>848</v>
      </c>
    </row>
    <row r="65" spans="2:4" x14ac:dyDescent="0.25">
      <c r="B65" s="15">
        <v>62</v>
      </c>
      <c r="C65" s="17" t="s">
        <v>685</v>
      </c>
      <c r="D65" s="13" t="s">
        <v>849</v>
      </c>
    </row>
    <row r="66" spans="2:4" x14ac:dyDescent="0.25">
      <c r="B66" s="16">
        <v>63</v>
      </c>
      <c r="C66" s="18" t="s">
        <v>686</v>
      </c>
      <c r="D66" s="14" t="s">
        <v>850</v>
      </c>
    </row>
    <row r="67" spans="2:4" x14ac:dyDescent="0.25">
      <c r="B67" s="15">
        <v>64</v>
      </c>
      <c r="C67" s="17" t="s">
        <v>686</v>
      </c>
      <c r="D67" s="13" t="s">
        <v>851</v>
      </c>
    </row>
    <row r="68" spans="2:4" x14ac:dyDescent="0.25">
      <c r="B68" s="16">
        <v>65</v>
      </c>
      <c r="C68" s="18" t="s">
        <v>686</v>
      </c>
      <c r="D68" s="14" t="s">
        <v>852</v>
      </c>
    </row>
    <row r="69" spans="2:4" x14ac:dyDescent="0.25">
      <c r="B69" s="15">
        <v>66</v>
      </c>
      <c r="C69" s="17" t="s">
        <v>691</v>
      </c>
      <c r="D69" s="13" t="s">
        <v>853</v>
      </c>
    </row>
    <row r="70" spans="2:4" x14ac:dyDescent="0.25">
      <c r="B70" s="16">
        <v>67</v>
      </c>
      <c r="C70" s="18" t="s">
        <v>691</v>
      </c>
      <c r="D70" s="14" t="s">
        <v>854</v>
      </c>
    </row>
    <row r="71" spans="2:4" x14ac:dyDescent="0.25">
      <c r="B71" s="15">
        <v>68</v>
      </c>
      <c r="C71" s="17" t="s">
        <v>691</v>
      </c>
      <c r="D71" s="13" t="s">
        <v>855</v>
      </c>
    </row>
    <row r="72" spans="2:4" x14ac:dyDescent="0.25">
      <c r="B72" s="16">
        <v>69</v>
      </c>
      <c r="C72" s="18" t="s">
        <v>686</v>
      </c>
      <c r="D72" s="14" t="s">
        <v>856</v>
      </c>
    </row>
    <row r="73" spans="2:4" x14ac:dyDescent="0.25">
      <c r="B73" s="15">
        <v>70</v>
      </c>
      <c r="C73" s="17" t="s">
        <v>791</v>
      </c>
      <c r="D73" s="13" t="s">
        <v>794</v>
      </c>
    </row>
    <row r="74" spans="2:4" x14ac:dyDescent="0.25">
      <c r="B74" s="16">
        <v>71</v>
      </c>
      <c r="C74" s="18" t="s">
        <v>699</v>
      </c>
      <c r="D74" s="14" t="s">
        <v>857</v>
      </c>
    </row>
    <row r="75" spans="2:4" x14ac:dyDescent="0.25">
      <c r="B75" s="15">
        <v>72</v>
      </c>
      <c r="C75" s="17" t="s">
        <v>699</v>
      </c>
      <c r="D75" s="13" t="s">
        <v>858</v>
      </c>
    </row>
    <row r="76" spans="2:4" x14ac:dyDescent="0.25">
      <c r="B76" s="16">
        <v>73</v>
      </c>
      <c r="C76" s="18" t="s">
        <v>699</v>
      </c>
      <c r="D76" s="14" t="s">
        <v>859</v>
      </c>
    </row>
    <row r="77" spans="2:4" x14ac:dyDescent="0.25">
      <c r="B77" s="15">
        <v>74</v>
      </c>
      <c r="C77" s="17" t="s">
        <v>791</v>
      </c>
      <c r="D77" s="13" t="s">
        <v>794</v>
      </c>
    </row>
    <row r="78" spans="2:4" x14ac:dyDescent="0.25">
      <c r="B78" s="16">
        <v>75</v>
      </c>
      <c r="C78" s="18" t="s">
        <v>699</v>
      </c>
      <c r="D78" s="14" t="s">
        <v>860</v>
      </c>
    </row>
    <row r="79" spans="2:4" x14ac:dyDescent="0.25">
      <c r="B79" s="15">
        <v>76</v>
      </c>
      <c r="C79" s="17" t="s">
        <v>699</v>
      </c>
      <c r="D79" s="13" t="s">
        <v>861</v>
      </c>
    </row>
    <row r="80" spans="2:4" x14ac:dyDescent="0.25">
      <c r="B80" s="16">
        <v>77</v>
      </c>
      <c r="C80" s="18" t="s">
        <v>699</v>
      </c>
      <c r="D80" s="14" t="s">
        <v>862</v>
      </c>
    </row>
    <row r="81" spans="2:4" x14ac:dyDescent="0.25">
      <c r="B81" s="15">
        <v>78</v>
      </c>
      <c r="C81" s="17" t="s">
        <v>791</v>
      </c>
      <c r="D81" s="13" t="s">
        <v>794</v>
      </c>
    </row>
    <row r="82" spans="2:4" x14ac:dyDescent="0.25">
      <c r="B82" s="16">
        <v>79</v>
      </c>
      <c r="C82" s="18" t="s">
        <v>791</v>
      </c>
      <c r="D82" s="14" t="s">
        <v>794</v>
      </c>
    </row>
    <row r="83" spans="2:4" x14ac:dyDescent="0.25">
      <c r="B83" s="15">
        <v>80</v>
      </c>
      <c r="C83" s="17" t="s">
        <v>791</v>
      </c>
      <c r="D83" s="13" t="s">
        <v>794</v>
      </c>
    </row>
    <row r="84" spans="2:4" x14ac:dyDescent="0.25">
      <c r="B84" s="16">
        <v>81</v>
      </c>
      <c r="C84" s="18" t="s">
        <v>683</v>
      </c>
      <c r="D84" s="14" t="s">
        <v>863</v>
      </c>
    </row>
    <row r="85" spans="2:4" x14ac:dyDescent="0.25">
      <c r="B85" s="15">
        <v>82</v>
      </c>
      <c r="C85" s="17" t="s">
        <v>683</v>
      </c>
      <c r="D85" s="13" t="s">
        <v>864</v>
      </c>
    </row>
    <row r="86" spans="2:4" x14ac:dyDescent="0.25">
      <c r="B86" s="16">
        <v>83</v>
      </c>
      <c r="C86" s="18" t="s">
        <v>683</v>
      </c>
      <c r="D86" s="14" t="s">
        <v>865</v>
      </c>
    </row>
    <row r="87" spans="2:4" x14ac:dyDescent="0.25">
      <c r="B87" s="15">
        <v>84</v>
      </c>
      <c r="C87" s="17" t="s">
        <v>683</v>
      </c>
      <c r="D87" s="13" t="s">
        <v>866</v>
      </c>
    </row>
    <row r="88" spans="2:4" x14ac:dyDescent="0.25">
      <c r="B88" s="16">
        <v>85</v>
      </c>
      <c r="C88" s="18" t="s">
        <v>688</v>
      </c>
      <c r="D88" s="14" t="s">
        <v>867</v>
      </c>
    </row>
    <row r="89" spans="2:4" x14ac:dyDescent="0.25">
      <c r="B89" s="15">
        <v>86</v>
      </c>
      <c r="C89" s="17" t="s">
        <v>688</v>
      </c>
      <c r="D89" s="13" t="s">
        <v>868</v>
      </c>
    </row>
    <row r="90" spans="2:4" x14ac:dyDescent="0.25">
      <c r="B90" s="16">
        <v>87</v>
      </c>
      <c r="C90" s="18" t="s">
        <v>683</v>
      </c>
      <c r="D90" s="14" t="s">
        <v>869</v>
      </c>
    </row>
    <row r="91" spans="2:4" x14ac:dyDescent="0.25">
      <c r="B91" s="15">
        <v>88</v>
      </c>
      <c r="C91" s="17" t="s">
        <v>683</v>
      </c>
      <c r="D91" s="13" t="s">
        <v>870</v>
      </c>
    </row>
    <row r="92" spans="2:4" x14ac:dyDescent="0.25">
      <c r="B92" s="16">
        <v>89</v>
      </c>
      <c r="C92" s="18" t="s">
        <v>683</v>
      </c>
      <c r="D92" s="14" t="s">
        <v>871</v>
      </c>
    </row>
    <row r="93" spans="2:4" x14ac:dyDescent="0.25">
      <c r="B93" s="15">
        <v>90</v>
      </c>
      <c r="C93" s="17" t="s">
        <v>791</v>
      </c>
      <c r="D93" s="13" t="s">
        <v>794</v>
      </c>
    </row>
    <row r="94" spans="2:4" x14ac:dyDescent="0.25">
      <c r="B94" s="16">
        <v>91</v>
      </c>
      <c r="C94" s="18" t="s">
        <v>696</v>
      </c>
      <c r="D94" s="14" t="s">
        <v>872</v>
      </c>
    </row>
    <row r="95" spans="2:4" x14ac:dyDescent="0.25">
      <c r="B95" s="15">
        <v>92</v>
      </c>
      <c r="C95" s="17" t="s">
        <v>692</v>
      </c>
      <c r="D95" s="13" t="s">
        <v>147</v>
      </c>
    </row>
    <row r="96" spans="2:4" x14ac:dyDescent="0.25">
      <c r="B96" s="16">
        <v>93</v>
      </c>
      <c r="C96" s="18" t="s">
        <v>704</v>
      </c>
      <c r="D96" s="14" t="s">
        <v>873</v>
      </c>
    </row>
    <row r="97" spans="2:4" x14ac:dyDescent="0.25">
      <c r="B97" s="15">
        <v>94</v>
      </c>
      <c r="C97" s="17" t="s">
        <v>691</v>
      </c>
      <c r="D97" s="13" t="s">
        <v>874</v>
      </c>
    </row>
    <row r="98" spans="2:4" x14ac:dyDescent="0.25">
      <c r="B98" s="16">
        <v>95</v>
      </c>
      <c r="C98" s="18" t="s">
        <v>686</v>
      </c>
      <c r="D98" s="14" t="s">
        <v>875</v>
      </c>
    </row>
    <row r="99" spans="2:4" x14ac:dyDescent="0.25">
      <c r="B99" s="15">
        <v>96</v>
      </c>
      <c r="C99" s="17" t="s">
        <v>685</v>
      </c>
      <c r="D99" s="13" t="s">
        <v>876</v>
      </c>
    </row>
    <row r="100" spans="2:4" x14ac:dyDescent="0.25">
      <c r="B100" s="16">
        <v>97</v>
      </c>
      <c r="C100" s="18" t="s">
        <v>686</v>
      </c>
      <c r="D100" s="14" t="s">
        <v>877</v>
      </c>
    </row>
    <row r="101" spans="2:4" x14ac:dyDescent="0.25">
      <c r="B101" s="15">
        <v>98</v>
      </c>
      <c r="C101" s="17" t="s">
        <v>683</v>
      </c>
      <c r="D101" s="13" t="s">
        <v>878</v>
      </c>
    </row>
    <row r="102" spans="2:4" x14ac:dyDescent="0.25">
      <c r="B102" s="16">
        <v>99</v>
      </c>
      <c r="C102" s="18" t="s">
        <v>696</v>
      </c>
      <c r="D102" s="14" t="s">
        <v>879</v>
      </c>
    </row>
    <row r="103" spans="2:4" x14ac:dyDescent="0.25">
      <c r="B103" s="15">
        <v>100</v>
      </c>
      <c r="C103" s="17" t="s">
        <v>685</v>
      </c>
      <c r="D103" s="13" t="s">
        <v>880</v>
      </c>
    </row>
    <row r="104" spans="2:4" x14ac:dyDescent="0.25">
      <c r="B104" s="16">
        <v>101</v>
      </c>
      <c r="C104" s="18" t="s">
        <v>696</v>
      </c>
      <c r="D104" s="14" t="s">
        <v>881</v>
      </c>
    </row>
    <row r="105" spans="2:4" x14ac:dyDescent="0.25">
      <c r="B105" s="15">
        <v>102</v>
      </c>
      <c r="C105" s="17" t="s">
        <v>689</v>
      </c>
      <c r="D105" s="13" t="s">
        <v>882</v>
      </c>
    </row>
    <row r="106" spans="2:4" x14ac:dyDescent="0.25">
      <c r="B106" s="16">
        <v>103</v>
      </c>
      <c r="C106" s="18" t="s">
        <v>684</v>
      </c>
      <c r="D106" s="14" t="s">
        <v>883</v>
      </c>
    </row>
    <row r="107" spans="2:4" x14ac:dyDescent="0.25">
      <c r="B107" s="15">
        <v>104</v>
      </c>
      <c r="C107" s="17" t="s">
        <v>697</v>
      </c>
      <c r="D107" s="13" t="s">
        <v>884</v>
      </c>
    </row>
    <row r="108" spans="2:4" x14ac:dyDescent="0.25">
      <c r="B108" s="16">
        <v>105</v>
      </c>
      <c r="C108" s="18" t="s">
        <v>686</v>
      </c>
      <c r="D108" s="14" t="s">
        <v>885</v>
      </c>
    </row>
    <row r="109" spans="2:4" x14ac:dyDescent="0.25">
      <c r="B109" s="15">
        <v>106</v>
      </c>
      <c r="C109" s="17" t="s">
        <v>691</v>
      </c>
      <c r="D109" s="13" t="s">
        <v>886</v>
      </c>
    </row>
    <row r="110" spans="2:4" x14ac:dyDescent="0.25">
      <c r="B110" s="16">
        <v>107</v>
      </c>
      <c r="C110" s="18" t="s">
        <v>887</v>
      </c>
      <c r="D110" s="14" t="s">
        <v>888</v>
      </c>
    </row>
    <row r="111" spans="2:4" x14ac:dyDescent="0.25">
      <c r="B111" s="15">
        <v>108</v>
      </c>
      <c r="C111" s="17" t="s">
        <v>692</v>
      </c>
      <c r="D111" s="13" t="s">
        <v>889</v>
      </c>
    </row>
    <row r="112" spans="2:4" x14ac:dyDescent="0.25">
      <c r="B112" s="16">
        <v>109</v>
      </c>
      <c r="C112" s="18" t="s">
        <v>694</v>
      </c>
      <c r="D112" s="14" t="s">
        <v>890</v>
      </c>
    </row>
    <row r="113" spans="2:4" x14ac:dyDescent="0.25">
      <c r="B113" s="15">
        <v>110</v>
      </c>
      <c r="C113" s="17" t="s">
        <v>689</v>
      </c>
      <c r="D113" s="13" t="s">
        <v>891</v>
      </c>
    </row>
    <row r="114" spans="2:4" x14ac:dyDescent="0.25">
      <c r="B114" s="16">
        <v>111</v>
      </c>
      <c r="C114" s="18" t="s">
        <v>690</v>
      </c>
      <c r="D114" s="14" t="s">
        <v>892</v>
      </c>
    </row>
    <row r="115" spans="2:4" x14ac:dyDescent="0.25">
      <c r="B115" s="15">
        <v>112</v>
      </c>
      <c r="C115" s="17" t="s">
        <v>687</v>
      </c>
      <c r="D115" s="13" t="s">
        <v>893</v>
      </c>
    </row>
    <row r="116" spans="2:4" x14ac:dyDescent="0.25">
      <c r="B116" s="16">
        <v>113</v>
      </c>
      <c r="C116" s="18" t="s">
        <v>813</v>
      </c>
      <c r="D116" s="14" t="s">
        <v>894</v>
      </c>
    </row>
    <row r="117" spans="2:4" x14ac:dyDescent="0.25">
      <c r="B117" s="15">
        <v>114</v>
      </c>
      <c r="C117" s="17" t="s">
        <v>698</v>
      </c>
      <c r="D117" s="13" t="s">
        <v>895</v>
      </c>
    </row>
    <row r="118" spans="2:4" x14ac:dyDescent="0.25">
      <c r="B118" s="16" t="s">
        <v>896</v>
      </c>
      <c r="C118" s="18" t="s">
        <v>696</v>
      </c>
      <c r="D118" s="14" t="s">
        <v>897</v>
      </c>
    </row>
    <row r="119" spans="2:4" x14ac:dyDescent="0.25">
      <c r="B119" s="15" t="s">
        <v>898</v>
      </c>
      <c r="C119" s="17" t="s">
        <v>696</v>
      </c>
      <c r="D119" s="13" t="s">
        <v>899</v>
      </c>
    </row>
    <row r="120" spans="2:4" x14ac:dyDescent="0.25">
      <c r="B120" s="16" t="s">
        <v>900</v>
      </c>
      <c r="C120" s="18" t="s">
        <v>696</v>
      </c>
      <c r="D120" s="14" t="s">
        <v>901</v>
      </c>
    </row>
    <row r="121" spans="2:4" x14ac:dyDescent="0.25">
      <c r="B121" s="15" t="s">
        <v>237</v>
      </c>
      <c r="C121" s="17" t="s">
        <v>696</v>
      </c>
      <c r="D121" s="13" t="s">
        <v>902</v>
      </c>
    </row>
    <row r="122" spans="2:4" x14ac:dyDescent="0.25">
      <c r="B122" s="16" t="s">
        <v>903</v>
      </c>
      <c r="C122" s="18" t="s">
        <v>791</v>
      </c>
      <c r="D122" s="14" t="s">
        <v>904</v>
      </c>
    </row>
    <row r="123" spans="2:4" x14ac:dyDescent="0.25">
      <c r="B123" s="15" t="s">
        <v>905</v>
      </c>
      <c r="C123" s="17" t="s">
        <v>698</v>
      </c>
      <c r="D123" s="13" t="s">
        <v>906</v>
      </c>
    </row>
    <row r="124" spans="2:4" x14ac:dyDescent="0.25">
      <c r="B124" s="16" t="s">
        <v>907</v>
      </c>
      <c r="C124" s="18" t="s">
        <v>887</v>
      </c>
      <c r="D124" s="14" t="s">
        <v>908</v>
      </c>
    </row>
    <row r="125" spans="2:4" x14ac:dyDescent="0.25">
      <c r="B125" s="15" t="s">
        <v>909</v>
      </c>
      <c r="C125" s="17" t="s">
        <v>686</v>
      </c>
      <c r="D125" s="13" t="s">
        <v>910</v>
      </c>
    </row>
    <row r="126" spans="2:4" x14ac:dyDescent="0.25">
      <c r="B126" s="16" t="s">
        <v>26</v>
      </c>
      <c r="C126" s="18" t="s">
        <v>691</v>
      </c>
      <c r="D126" s="14" t="s">
        <v>911</v>
      </c>
    </row>
    <row r="127" spans="2:4" x14ac:dyDescent="0.25">
      <c r="B127" s="15" t="s">
        <v>912</v>
      </c>
      <c r="C127" s="17" t="s">
        <v>684</v>
      </c>
      <c r="D127" s="13" t="s">
        <v>913</v>
      </c>
    </row>
    <row r="128" spans="2:4" x14ac:dyDescent="0.25">
      <c r="B128" s="16" t="s">
        <v>914</v>
      </c>
      <c r="C128" s="18" t="s">
        <v>697</v>
      </c>
      <c r="D128" s="14" t="s">
        <v>915</v>
      </c>
    </row>
    <row r="129" spans="2:4" x14ac:dyDescent="0.25">
      <c r="B129" s="15" t="s">
        <v>111</v>
      </c>
      <c r="C129" s="17" t="s">
        <v>689</v>
      </c>
      <c r="D129" s="13" t="s">
        <v>916</v>
      </c>
    </row>
    <row r="130" spans="2:4" x14ac:dyDescent="0.25">
      <c r="B130" s="16" t="s">
        <v>450</v>
      </c>
      <c r="C130" s="18" t="s">
        <v>694</v>
      </c>
      <c r="D130" s="14" t="s">
        <v>917</v>
      </c>
    </row>
    <row r="131" spans="2:4" x14ac:dyDescent="0.25">
      <c r="B131" s="15" t="s">
        <v>918</v>
      </c>
      <c r="C131" s="17" t="s">
        <v>687</v>
      </c>
      <c r="D131" s="13" t="s">
        <v>919</v>
      </c>
    </row>
    <row r="132" spans="2:4" x14ac:dyDescent="0.25">
      <c r="B132" s="16" t="s">
        <v>920</v>
      </c>
      <c r="C132" s="18" t="s">
        <v>813</v>
      </c>
      <c r="D132" s="14" t="s">
        <v>921</v>
      </c>
    </row>
    <row r="133" spans="2:4" x14ac:dyDescent="0.25">
      <c r="B133" s="15" t="s">
        <v>34</v>
      </c>
      <c r="C133" s="17" t="s">
        <v>694</v>
      </c>
      <c r="D133" s="13" t="s">
        <v>922</v>
      </c>
    </row>
    <row r="134" spans="2:4" x14ac:dyDescent="0.25">
      <c r="B134" s="16" t="s">
        <v>22</v>
      </c>
      <c r="C134" s="18" t="s">
        <v>683</v>
      </c>
      <c r="D134" s="14" t="s">
        <v>923</v>
      </c>
    </row>
    <row r="135" spans="2:4" x14ac:dyDescent="0.25">
      <c r="B135" s="15" t="s">
        <v>90</v>
      </c>
      <c r="C135" s="17" t="s">
        <v>704</v>
      </c>
      <c r="D135" s="13" t="s">
        <v>924</v>
      </c>
    </row>
    <row r="136" spans="2:4" x14ac:dyDescent="0.25">
      <c r="B136" s="16" t="s">
        <v>180</v>
      </c>
      <c r="C136" s="18" t="s">
        <v>698</v>
      </c>
      <c r="D136" s="14" t="s">
        <v>925</v>
      </c>
    </row>
    <row r="137" spans="2:4" x14ac:dyDescent="0.25">
      <c r="B137" s="15" t="s">
        <v>926</v>
      </c>
      <c r="C137" s="17" t="s">
        <v>887</v>
      </c>
      <c r="D137" s="13" t="s">
        <v>927</v>
      </c>
    </row>
    <row r="138" spans="2:4" x14ac:dyDescent="0.25">
      <c r="B138" s="16" t="s">
        <v>151</v>
      </c>
      <c r="C138" s="18" t="s">
        <v>693</v>
      </c>
      <c r="D138" s="14" t="s">
        <v>928</v>
      </c>
    </row>
    <row r="139" spans="2:4" x14ac:dyDescent="0.25">
      <c r="B139" s="15" t="s">
        <v>929</v>
      </c>
      <c r="C139" s="17" t="s">
        <v>693</v>
      </c>
      <c r="D139" s="13" t="s">
        <v>930</v>
      </c>
    </row>
    <row r="140" spans="2:4" x14ac:dyDescent="0.25">
      <c r="B140" s="16" t="s">
        <v>931</v>
      </c>
      <c r="C140" s="18" t="s">
        <v>693</v>
      </c>
      <c r="D140" s="14" t="s">
        <v>932</v>
      </c>
    </row>
    <row r="141" spans="2:4" x14ac:dyDescent="0.25">
      <c r="B141" s="15" t="s">
        <v>933</v>
      </c>
      <c r="C141" s="17" t="s">
        <v>693</v>
      </c>
      <c r="D141" s="13" t="s">
        <v>934</v>
      </c>
    </row>
    <row r="142" spans="2:4" x14ac:dyDescent="0.25">
      <c r="B142" s="16" t="s">
        <v>935</v>
      </c>
      <c r="C142" s="18" t="s">
        <v>697</v>
      </c>
      <c r="D142" s="14" t="s">
        <v>936</v>
      </c>
    </row>
    <row r="143" spans="2:4" x14ac:dyDescent="0.25">
      <c r="B143" s="15" t="s">
        <v>937</v>
      </c>
      <c r="C143" s="17" t="s">
        <v>697</v>
      </c>
      <c r="D143" s="13" t="s">
        <v>938</v>
      </c>
    </row>
    <row r="144" spans="2:4" x14ac:dyDescent="0.25">
      <c r="B144" s="16" t="s">
        <v>939</v>
      </c>
      <c r="C144" s="18" t="s">
        <v>697</v>
      </c>
      <c r="D144" s="14" t="s">
        <v>940</v>
      </c>
    </row>
    <row r="145" spans="2:4" x14ac:dyDescent="0.25">
      <c r="B145" s="15" t="s">
        <v>941</v>
      </c>
      <c r="C145" s="17" t="s">
        <v>697</v>
      </c>
      <c r="D145" s="13" t="s">
        <v>942</v>
      </c>
    </row>
    <row r="146" spans="2:4" x14ac:dyDescent="0.25">
      <c r="B146" s="16" t="s">
        <v>943</v>
      </c>
      <c r="C146" s="18" t="s">
        <v>697</v>
      </c>
      <c r="D146" s="14" t="s">
        <v>934</v>
      </c>
    </row>
    <row r="147" spans="2:4" x14ac:dyDescent="0.25">
      <c r="B147" s="15" t="s">
        <v>944</v>
      </c>
      <c r="C147" s="17" t="s">
        <v>697</v>
      </c>
      <c r="D147" s="13" t="s">
        <v>945</v>
      </c>
    </row>
    <row r="148" spans="2:4" x14ac:dyDescent="0.25">
      <c r="B148" s="16" t="s">
        <v>946</v>
      </c>
      <c r="C148" s="18" t="s">
        <v>697</v>
      </c>
      <c r="D148" s="14" t="s">
        <v>947</v>
      </c>
    </row>
    <row r="149" spans="2:4" x14ac:dyDescent="0.25">
      <c r="B149" s="15" t="s">
        <v>948</v>
      </c>
      <c r="C149" s="17" t="s">
        <v>697</v>
      </c>
      <c r="D149" s="13" t="s">
        <v>949</v>
      </c>
    </row>
    <row r="150" spans="2:4" x14ac:dyDescent="0.25">
      <c r="B150" s="16" t="s">
        <v>950</v>
      </c>
      <c r="C150" s="18" t="s">
        <v>697</v>
      </c>
      <c r="D150" s="14" t="s">
        <v>934</v>
      </c>
    </row>
    <row r="151" spans="2:4" x14ac:dyDescent="0.25">
      <c r="B151" s="15" t="s">
        <v>529</v>
      </c>
      <c r="C151" s="17" t="s">
        <v>697</v>
      </c>
      <c r="D151" s="13" t="s">
        <v>951</v>
      </c>
    </row>
    <row r="152" spans="2:4" x14ac:dyDescent="0.25">
      <c r="B152" s="16" t="s">
        <v>952</v>
      </c>
      <c r="C152" s="18" t="s">
        <v>697</v>
      </c>
      <c r="D152" s="14" t="s">
        <v>953</v>
      </c>
    </row>
    <row r="153" spans="2:4" x14ac:dyDescent="0.25">
      <c r="B153" s="15" t="s">
        <v>954</v>
      </c>
      <c r="C153" s="17" t="s">
        <v>697</v>
      </c>
      <c r="D153" s="13" t="s">
        <v>934</v>
      </c>
    </row>
    <row r="154" spans="2:4" x14ac:dyDescent="0.25">
      <c r="B154" s="16" t="s">
        <v>955</v>
      </c>
      <c r="C154" s="18" t="s">
        <v>693</v>
      </c>
      <c r="D154" s="14" t="s">
        <v>956</v>
      </c>
    </row>
    <row r="155" spans="2:4" x14ac:dyDescent="0.25">
      <c r="B155" s="15" t="s">
        <v>957</v>
      </c>
      <c r="C155" s="17" t="s">
        <v>693</v>
      </c>
      <c r="D155" s="13" t="s">
        <v>958</v>
      </c>
    </row>
    <row r="156" spans="2:4" x14ac:dyDescent="0.25">
      <c r="B156" s="16" t="s">
        <v>959</v>
      </c>
      <c r="C156" s="18" t="s">
        <v>693</v>
      </c>
      <c r="D156" s="14" t="s">
        <v>960</v>
      </c>
    </row>
    <row r="157" spans="2:4" x14ac:dyDescent="0.25">
      <c r="B157" s="15" t="s">
        <v>961</v>
      </c>
      <c r="C157" s="17" t="s">
        <v>693</v>
      </c>
      <c r="D157" s="13" t="s">
        <v>934</v>
      </c>
    </row>
    <row r="158" spans="2:4" x14ac:dyDescent="0.25">
      <c r="B158" s="16" t="s">
        <v>230</v>
      </c>
      <c r="C158" s="18" t="s">
        <v>697</v>
      </c>
      <c r="D158" s="14" t="s">
        <v>962</v>
      </c>
    </row>
    <row r="159" spans="2:4" x14ac:dyDescent="0.25">
      <c r="B159" s="15" t="s">
        <v>584</v>
      </c>
      <c r="C159" s="17" t="s">
        <v>697</v>
      </c>
      <c r="D159" s="13" t="s">
        <v>963</v>
      </c>
    </row>
    <row r="160" spans="2:4" x14ac:dyDescent="0.25">
      <c r="B160" s="16" t="s">
        <v>964</v>
      </c>
      <c r="C160" s="18" t="s">
        <v>697</v>
      </c>
      <c r="D160" s="14" t="s">
        <v>965</v>
      </c>
    </row>
    <row r="161" spans="2:4" x14ac:dyDescent="0.25">
      <c r="B161" s="15" t="s">
        <v>493</v>
      </c>
      <c r="C161" s="17" t="s">
        <v>697</v>
      </c>
      <c r="D161" s="13" t="s">
        <v>966</v>
      </c>
    </row>
    <row r="162" spans="2:4" x14ac:dyDescent="0.25">
      <c r="B162" s="16" t="s">
        <v>967</v>
      </c>
      <c r="C162" s="18" t="s">
        <v>697</v>
      </c>
      <c r="D162" s="14" t="s">
        <v>968</v>
      </c>
    </row>
    <row r="163" spans="2:4" x14ac:dyDescent="0.25">
      <c r="B163" s="15" t="s">
        <v>298</v>
      </c>
      <c r="C163" s="17" t="s">
        <v>697</v>
      </c>
      <c r="D163" s="13" t="s">
        <v>969</v>
      </c>
    </row>
    <row r="164" spans="2:4" x14ac:dyDescent="0.25">
      <c r="B164" s="16" t="s">
        <v>659</v>
      </c>
      <c r="C164" s="18" t="s">
        <v>697</v>
      </c>
      <c r="D164" s="14" t="s">
        <v>970</v>
      </c>
    </row>
    <row r="165" spans="2:4" x14ac:dyDescent="0.25">
      <c r="B165" s="15" t="s">
        <v>476</v>
      </c>
      <c r="C165" s="17" t="s">
        <v>697</v>
      </c>
      <c r="D165" s="13" t="s">
        <v>971</v>
      </c>
    </row>
    <row r="166" spans="2:4" x14ac:dyDescent="0.25">
      <c r="B166" s="16" t="s">
        <v>166</v>
      </c>
      <c r="C166" s="18" t="s">
        <v>697</v>
      </c>
      <c r="D166" s="14" t="s">
        <v>934</v>
      </c>
    </row>
    <row r="167" spans="2:4" x14ac:dyDescent="0.25">
      <c r="B167" s="15" t="s">
        <v>56</v>
      </c>
      <c r="C167" s="17" t="s">
        <v>697</v>
      </c>
      <c r="D167" s="13" t="s">
        <v>972</v>
      </c>
    </row>
    <row r="168" spans="2:4" x14ac:dyDescent="0.25">
      <c r="B168" s="16" t="s">
        <v>973</v>
      </c>
      <c r="C168" s="18" t="s">
        <v>697</v>
      </c>
      <c r="D168" s="14" t="s">
        <v>974</v>
      </c>
    </row>
    <row r="169" spans="2:4" x14ac:dyDescent="0.25">
      <c r="B169" s="15" t="s">
        <v>975</v>
      </c>
      <c r="C169" s="17" t="s">
        <v>697</v>
      </c>
      <c r="D169" s="13" t="s">
        <v>934</v>
      </c>
    </row>
    <row r="170" spans="2:4" x14ac:dyDescent="0.25">
      <c r="B170" s="16" t="s">
        <v>580</v>
      </c>
      <c r="C170" s="18" t="s">
        <v>694</v>
      </c>
      <c r="D170" s="14" t="s">
        <v>976</v>
      </c>
    </row>
    <row r="171" spans="2:4" x14ac:dyDescent="0.25">
      <c r="B171" s="15" t="s">
        <v>278</v>
      </c>
      <c r="C171" s="17" t="s">
        <v>690</v>
      </c>
      <c r="D171" s="13" t="s">
        <v>977</v>
      </c>
    </row>
    <row r="172" spans="2:4" x14ac:dyDescent="0.25">
      <c r="B172" s="16" t="s">
        <v>134</v>
      </c>
      <c r="C172" s="18" t="s">
        <v>695</v>
      </c>
      <c r="D172" s="14" t="s">
        <v>978</v>
      </c>
    </row>
    <row r="173" spans="2:4" x14ac:dyDescent="0.25">
      <c r="B173" s="15" t="s">
        <v>285</v>
      </c>
      <c r="C173" s="17" t="s">
        <v>689</v>
      </c>
      <c r="D173" s="13" t="s">
        <v>979</v>
      </c>
    </row>
    <row r="174" spans="2:4" x14ac:dyDescent="0.25">
      <c r="B174" s="16" t="s">
        <v>71</v>
      </c>
      <c r="C174" s="18" t="s">
        <v>698</v>
      </c>
      <c r="D174" s="14" t="s">
        <v>980</v>
      </c>
    </row>
    <row r="175" spans="2:4" x14ac:dyDescent="0.25">
      <c r="B175" s="15" t="s">
        <v>981</v>
      </c>
      <c r="C175" s="17" t="s">
        <v>689</v>
      </c>
      <c r="D175" s="13" t="s">
        <v>982</v>
      </c>
    </row>
    <row r="176" spans="2:4" x14ac:dyDescent="0.25">
      <c r="B176" s="16" t="s">
        <v>983</v>
      </c>
      <c r="C176" s="18" t="s">
        <v>689</v>
      </c>
      <c r="D176" s="14" t="s">
        <v>984</v>
      </c>
    </row>
    <row r="177" spans="2:4" x14ac:dyDescent="0.25">
      <c r="B177" s="15" t="s">
        <v>103</v>
      </c>
      <c r="C177" s="17" t="s">
        <v>689</v>
      </c>
      <c r="D177" s="13" t="s">
        <v>985</v>
      </c>
    </row>
    <row r="178" spans="2:4" x14ac:dyDescent="0.25">
      <c r="B178" s="16" t="s">
        <v>87</v>
      </c>
      <c r="C178" s="18" t="s">
        <v>689</v>
      </c>
      <c r="D178" s="14" t="s">
        <v>986</v>
      </c>
    </row>
    <row r="179" spans="2:4" x14ac:dyDescent="0.25">
      <c r="B179" s="15" t="s">
        <v>125</v>
      </c>
      <c r="C179" s="17" t="s">
        <v>689</v>
      </c>
      <c r="D179" s="13" t="s">
        <v>987</v>
      </c>
    </row>
    <row r="180" spans="2:4" x14ac:dyDescent="0.25">
      <c r="B180" s="16" t="s">
        <v>988</v>
      </c>
      <c r="C180" s="18" t="s">
        <v>689</v>
      </c>
      <c r="D180" s="14" t="s">
        <v>989</v>
      </c>
    </row>
    <row r="181" spans="2:4" x14ac:dyDescent="0.25">
      <c r="B181" s="15" t="s">
        <v>175</v>
      </c>
      <c r="C181" s="17" t="s">
        <v>689</v>
      </c>
      <c r="D181" s="13" t="s">
        <v>990</v>
      </c>
    </row>
    <row r="182" spans="2:4" x14ac:dyDescent="0.25">
      <c r="B182" s="16" t="s">
        <v>991</v>
      </c>
      <c r="C182" s="18" t="s">
        <v>690</v>
      </c>
      <c r="D182" s="14" t="s">
        <v>968</v>
      </c>
    </row>
    <row r="183" spans="2:4" x14ac:dyDescent="0.25">
      <c r="B183" s="15" t="s">
        <v>276</v>
      </c>
      <c r="C183" s="17" t="s">
        <v>690</v>
      </c>
      <c r="D183" s="13" t="s">
        <v>906</v>
      </c>
    </row>
    <row r="184" spans="2:4" x14ac:dyDescent="0.25">
      <c r="B184" s="16" t="s">
        <v>992</v>
      </c>
      <c r="C184" s="18" t="s">
        <v>690</v>
      </c>
      <c r="D184" s="14" t="s">
        <v>993</v>
      </c>
    </row>
    <row r="185" spans="2:4" x14ac:dyDescent="0.25">
      <c r="B185" s="15" t="s">
        <v>994</v>
      </c>
      <c r="C185" s="17" t="s">
        <v>690</v>
      </c>
      <c r="D185" s="13" t="s">
        <v>995</v>
      </c>
    </row>
    <row r="186" spans="2:4" x14ac:dyDescent="0.25">
      <c r="B186" s="16" t="s">
        <v>164</v>
      </c>
      <c r="C186" s="18" t="s">
        <v>690</v>
      </c>
      <c r="D186" s="14" t="s">
        <v>934</v>
      </c>
    </row>
    <row r="187" spans="2:4" x14ac:dyDescent="0.25">
      <c r="B187" s="15" t="s">
        <v>996</v>
      </c>
      <c r="C187" s="17" t="s">
        <v>687</v>
      </c>
      <c r="D187" s="13" t="s">
        <v>997</v>
      </c>
    </row>
    <row r="188" spans="2:4" x14ac:dyDescent="0.25">
      <c r="B188" s="16" t="s">
        <v>998</v>
      </c>
      <c r="C188" s="18" t="s">
        <v>687</v>
      </c>
      <c r="D188" s="14" t="s">
        <v>999</v>
      </c>
    </row>
    <row r="189" spans="2:4" x14ac:dyDescent="0.25">
      <c r="B189" s="15" t="s">
        <v>1000</v>
      </c>
      <c r="C189" s="17" t="s">
        <v>687</v>
      </c>
      <c r="D189" s="13" t="s">
        <v>1001</v>
      </c>
    </row>
    <row r="190" spans="2:4" x14ac:dyDescent="0.25">
      <c r="B190" s="16" t="s">
        <v>1002</v>
      </c>
      <c r="C190" s="18" t="s">
        <v>687</v>
      </c>
      <c r="D190" s="14" t="s">
        <v>1003</v>
      </c>
    </row>
    <row r="191" spans="2:4" x14ac:dyDescent="0.25">
      <c r="B191" s="15" t="s">
        <v>1004</v>
      </c>
      <c r="C191" s="17" t="s">
        <v>687</v>
      </c>
      <c r="D191" s="13" t="s">
        <v>934</v>
      </c>
    </row>
    <row r="192" spans="2:4" x14ac:dyDescent="0.25">
      <c r="B192" s="16" t="s">
        <v>1005</v>
      </c>
      <c r="C192" s="18" t="s">
        <v>689</v>
      </c>
      <c r="D192" s="14" t="s">
        <v>1006</v>
      </c>
    </row>
    <row r="193" spans="2:4" x14ac:dyDescent="0.25">
      <c r="B193" s="15" t="s">
        <v>133</v>
      </c>
      <c r="C193" s="17" t="s">
        <v>689</v>
      </c>
      <c r="D193" s="13" t="s">
        <v>1007</v>
      </c>
    </row>
    <row r="194" spans="2:4" x14ac:dyDescent="0.25">
      <c r="B194" s="16" t="s">
        <v>1008</v>
      </c>
      <c r="C194" s="18" t="s">
        <v>689</v>
      </c>
      <c r="D194" s="14" t="s">
        <v>1009</v>
      </c>
    </row>
    <row r="195" spans="2:4" x14ac:dyDescent="0.25">
      <c r="B195" s="15" t="s">
        <v>211</v>
      </c>
      <c r="C195" s="17" t="s">
        <v>689</v>
      </c>
      <c r="D195" s="13" t="s">
        <v>934</v>
      </c>
    </row>
    <row r="196" spans="2:4" x14ac:dyDescent="0.25">
      <c r="B196" s="47" t="s">
        <v>1010</v>
      </c>
      <c r="C196" s="40" t="s">
        <v>694</v>
      </c>
      <c r="D196" s="41" t="s">
        <v>1011</v>
      </c>
    </row>
    <row r="197" spans="2:4" x14ac:dyDescent="0.25">
      <c r="B197" s="48" t="s">
        <v>1012</v>
      </c>
      <c r="C197" s="42" t="s">
        <v>694</v>
      </c>
      <c r="D197" s="43" t="s">
        <v>1013</v>
      </c>
    </row>
    <row r="198" spans="2:4" x14ac:dyDescent="0.25">
      <c r="B198" s="47" t="s">
        <v>640</v>
      </c>
      <c r="C198" s="40" t="s">
        <v>694</v>
      </c>
      <c r="D198" s="41" t="s">
        <v>1014</v>
      </c>
    </row>
    <row r="199" spans="2:4" x14ac:dyDescent="0.25">
      <c r="B199" s="48" t="s">
        <v>1015</v>
      </c>
      <c r="C199" s="42" t="s">
        <v>694</v>
      </c>
      <c r="D199" s="43" t="s">
        <v>1016</v>
      </c>
    </row>
    <row r="200" spans="2:4" x14ac:dyDescent="0.25">
      <c r="B200" s="47" t="s">
        <v>162</v>
      </c>
      <c r="C200" s="40" t="s">
        <v>694</v>
      </c>
      <c r="D200" s="41" t="s">
        <v>934</v>
      </c>
    </row>
    <row r="201" spans="2:4" x14ac:dyDescent="0.25">
      <c r="B201" s="48" t="s">
        <v>1017</v>
      </c>
      <c r="C201" s="42" t="s">
        <v>694</v>
      </c>
      <c r="D201" s="43" t="s">
        <v>1018</v>
      </c>
    </row>
    <row r="202" spans="2:4" x14ac:dyDescent="0.25">
      <c r="B202" s="47" t="s">
        <v>339</v>
      </c>
      <c r="C202" s="40" t="s">
        <v>699</v>
      </c>
      <c r="D202" s="41" t="s">
        <v>1019</v>
      </c>
    </row>
    <row r="203" spans="2:4" x14ac:dyDescent="0.25">
      <c r="B203" s="48" t="s">
        <v>391</v>
      </c>
      <c r="C203" s="42" t="s">
        <v>699</v>
      </c>
      <c r="D203" s="43" t="s">
        <v>82</v>
      </c>
    </row>
    <row r="204" spans="2:4" x14ac:dyDescent="0.25">
      <c r="B204" s="47" t="s">
        <v>1020</v>
      </c>
      <c r="C204" s="40" t="s">
        <v>699</v>
      </c>
      <c r="D204" s="41" t="s">
        <v>1021</v>
      </c>
    </row>
    <row r="205" spans="2:4" x14ac:dyDescent="0.25">
      <c r="B205" s="48" t="s">
        <v>1022</v>
      </c>
      <c r="C205" s="42" t="s">
        <v>699</v>
      </c>
      <c r="D205" s="43" t="s">
        <v>1023</v>
      </c>
    </row>
    <row r="206" spans="2:4" x14ac:dyDescent="0.25">
      <c r="B206" s="47" t="s">
        <v>1024</v>
      </c>
      <c r="C206" s="40" t="s">
        <v>699</v>
      </c>
      <c r="D206" s="41" t="s">
        <v>934</v>
      </c>
    </row>
    <row r="207" spans="2:4" x14ac:dyDescent="0.25">
      <c r="B207" s="48" t="s">
        <v>1025</v>
      </c>
      <c r="C207" s="42" t="s">
        <v>689</v>
      </c>
      <c r="D207" s="43" t="s">
        <v>1026</v>
      </c>
    </row>
    <row r="208" spans="2:4" x14ac:dyDescent="0.25">
      <c r="B208" s="47" t="s">
        <v>1027</v>
      </c>
      <c r="C208" s="40" t="s">
        <v>689</v>
      </c>
      <c r="D208" s="41" t="s">
        <v>1028</v>
      </c>
    </row>
    <row r="209" spans="2:4" x14ac:dyDescent="0.25">
      <c r="B209" s="48" t="s">
        <v>149</v>
      </c>
      <c r="C209" s="42" t="s">
        <v>689</v>
      </c>
      <c r="D209" s="43" t="s">
        <v>1029</v>
      </c>
    </row>
    <row r="210" spans="2:4" x14ac:dyDescent="0.25">
      <c r="B210" s="47" t="s">
        <v>1030</v>
      </c>
      <c r="C210" s="40" t="s">
        <v>689</v>
      </c>
      <c r="D210" s="41" t="s">
        <v>1031</v>
      </c>
    </row>
    <row r="211" spans="2:4" x14ac:dyDescent="0.25">
      <c r="B211" s="48" t="s">
        <v>1032</v>
      </c>
      <c r="C211" s="42" t="s">
        <v>689</v>
      </c>
      <c r="D211" s="43" t="s">
        <v>1033</v>
      </c>
    </row>
    <row r="212" spans="2:4" x14ac:dyDescent="0.25">
      <c r="B212" s="47" t="s">
        <v>1034</v>
      </c>
      <c r="C212" s="40" t="s">
        <v>689</v>
      </c>
      <c r="D212" s="41" t="s">
        <v>1035</v>
      </c>
    </row>
    <row r="213" spans="2:4" x14ac:dyDescent="0.25">
      <c r="B213" s="48" t="s">
        <v>1036</v>
      </c>
      <c r="C213" s="42" t="s">
        <v>689</v>
      </c>
      <c r="D213" s="43" t="s">
        <v>1037</v>
      </c>
    </row>
    <row r="214" spans="2:4" x14ac:dyDescent="0.25">
      <c r="B214" s="47" t="s">
        <v>29</v>
      </c>
      <c r="C214" s="40" t="s">
        <v>689</v>
      </c>
      <c r="D214" s="41" t="s">
        <v>934</v>
      </c>
    </row>
    <row r="215" spans="2:4" x14ac:dyDescent="0.25">
      <c r="B215" s="48" t="s">
        <v>1038</v>
      </c>
      <c r="C215" s="42" t="s">
        <v>692</v>
      </c>
      <c r="D215" s="43" t="s">
        <v>1039</v>
      </c>
    </row>
    <row r="216" spans="2:4" x14ac:dyDescent="0.25">
      <c r="B216" s="47" t="s">
        <v>137</v>
      </c>
      <c r="C216" s="40" t="s">
        <v>692</v>
      </c>
      <c r="D216" s="41" t="s">
        <v>1040</v>
      </c>
    </row>
    <row r="217" spans="2:4" x14ac:dyDescent="0.25">
      <c r="B217" s="48" t="s">
        <v>1041</v>
      </c>
      <c r="C217" s="42" t="s">
        <v>692</v>
      </c>
      <c r="D217" s="43" t="s">
        <v>1042</v>
      </c>
    </row>
    <row r="218" spans="2:4" x14ac:dyDescent="0.25">
      <c r="B218" s="47" t="s">
        <v>1043</v>
      </c>
      <c r="C218" s="40" t="s">
        <v>692</v>
      </c>
      <c r="D218" s="41" t="s">
        <v>934</v>
      </c>
    </row>
    <row r="219" spans="2:4" x14ac:dyDescent="0.25">
      <c r="B219" s="48" t="s">
        <v>1044</v>
      </c>
      <c r="C219" s="42" t="s">
        <v>692</v>
      </c>
      <c r="D219" s="43" t="s">
        <v>1045</v>
      </c>
    </row>
    <row r="220" spans="2:4" x14ac:dyDescent="0.25">
      <c r="B220" s="47" t="s">
        <v>669</v>
      </c>
      <c r="C220" s="40" t="s">
        <v>692</v>
      </c>
      <c r="D220" s="41" t="s">
        <v>1046</v>
      </c>
    </row>
    <row r="221" spans="2:4" x14ac:dyDescent="0.25">
      <c r="B221" s="48" t="s">
        <v>1047</v>
      </c>
      <c r="C221" s="42" t="s">
        <v>692</v>
      </c>
      <c r="D221" s="43" t="s">
        <v>1048</v>
      </c>
    </row>
    <row r="222" spans="2:4" x14ac:dyDescent="0.25">
      <c r="B222" s="47" t="s">
        <v>1049</v>
      </c>
      <c r="C222" s="40" t="s">
        <v>692</v>
      </c>
      <c r="D222" s="41" t="s">
        <v>1050</v>
      </c>
    </row>
    <row r="223" spans="2:4" x14ac:dyDescent="0.25">
      <c r="B223" s="48" t="s">
        <v>1051</v>
      </c>
      <c r="C223" s="42" t="s">
        <v>692</v>
      </c>
      <c r="D223" s="43" t="s">
        <v>934</v>
      </c>
    </row>
    <row r="224" spans="2:4" x14ac:dyDescent="0.25">
      <c r="B224" s="47" t="s">
        <v>1052</v>
      </c>
      <c r="C224" s="40" t="s">
        <v>685</v>
      </c>
      <c r="D224" s="41" t="s">
        <v>1053</v>
      </c>
    </row>
    <row r="225" spans="2:4" x14ac:dyDescent="0.25">
      <c r="B225" s="48" t="s">
        <v>1054</v>
      </c>
      <c r="C225" s="42" t="s">
        <v>685</v>
      </c>
      <c r="D225" s="43" t="s">
        <v>1055</v>
      </c>
    </row>
    <row r="226" spans="2:4" x14ac:dyDescent="0.25">
      <c r="B226" s="47" t="s">
        <v>328</v>
      </c>
      <c r="C226" s="40" t="s">
        <v>685</v>
      </c>
      <c r="D226" s="41" t="s">
        <v>1056</v>
      </c>
    </row>
    <row r="227" spans="2:4" x14ac:dyDescent="0.25">
      <c r="B227" s="48" t="s">
        <v>655</v>
      </c>
      <c r="C227" s="42" t="s">
        <v>686</v>
      </c>
      <c r="D227" s="43" t="s">
        <v>1057</v>
      </c>
    </row>
    <row r="228" spans="2:4" x14ac:dyDescent="0.25">
      <c r="B228" s="47" t="s">
        <v>1058</v>
      </c>
      <c r="C228" s="40" t="s">
        <v>686</v>
      </c>
      <c r="D228" s="41" t="s">
        <v>1059</v>
      </c>
    </row>
    <row r="229" spans="2:4" x14ac:dyDescent="0.25">
      <c r="B229" s="48" t="s">
        <v>1060</v>
      </c>
      <c r="C229" s="42" t="s">
        <v>686</v>
      </c>
      <c r="D229" s="43" t="s">
        <v>1061</v>
      </c>
    </row>
    <row r="230" spans="2:4" x14ac:dyDescent="0.25">
      <c r="B230" s="47" t="s">
        <v>1062</v>
      </c>
      <c r="C230" s="40" t="s">
        <v>686</v>
      </c>
      <c r="D230" s="41" t="s">
        <v>1063</v>
      </c>
    </row>
    <row r="231" spans="2:4" x14ac:dyDescent="0.25">
      <c r="B231" s="48" t="s">
        <v>182</v>
      </c>
      <c r="C231" s="42" t="s">
        <v>688</v>
      </c>
      <c r="D231" s="43" t="s">
        <v>1064</v>
      </c>
    </row>
    <row r="232" spans="2:4" x14ac:dyDescent="0.25">
      <c r="B232" s="47" t="s">
        <v>569</v>
      </c>
      <c r="C232" s="40" t="s">
        <v>688</v>
      </c>
      <c r="D232" s="41" t="s">
        <v>1065</v>
      </c>
    </row>
    <row r="233" spans="2:4" x14ac:dyDescent="0.25">
      <c r="B233" s="48" t="s">
        <v>1066</v>
      </c>
      <c r="C233" s="42" t="s">
        <v>688</v>
      </c>
      <c r="D233" s="43" t="s">
        <v>1067</v>
      </c>
    </row>
    <row r="234" spans="2:4" x14ac:dyDescent="0.25">
      <c r="B234" s="47" t="s">
        <v>1068</v>
      </c>
      <c r="C234" s="40" t="s">
        <v>688</v>
      </c>
      <c r="D234" s="41" t="s">
        <v>906</v>
      </c>
    </row>
    <row r="235" spans="2:4" x14ac:dyDescent="0.25">
      <c r="B235" s="48" t="s">
        <v>1069</v>
      </c>
      <c r="C235" s="42" t="s">
        <v>688</v>
      </c>
      <c r="D235" s="43" t="s">
        <v>980</v>
      </c>
    </row>
    <row r="236" spans="2:4" x14ac:dyDescent="0.25">
      <c r="B236" s="47" t="s">
        <v>1070</v>
      </c>
      <c r="C236" s="40" t="s">
        <v>688</v>
      </c>
      <c r="D236" s="41" t="s">
        <v>1071</v>
      </c>
    </row>
    <row r="237" spans="2:4" x14ac:dyDescent="0.25">
      <c r="B237" s="48" t="s">
        <v>1072</v>
      </c>
      <c r="C237" s="42" t="s">
        <v>688</v>
      </c>
      <c r="D237" s="43" t="s">
        <v>1073</v>
      </c>
    </row>
    <row r="238" spans="2:4" x14ac:dyDescent="0.25">
      <c r="B238" s="47" t="s">
        <v>1074</v>
      </c>
      <c r="C238" s="40" t="s">
        <v>688</v>
      </c>
      <c r="D238" s="41" t="s">
        <v>1075</v>
      </c>
    </row>
    <row r="239" spans="2:4" x14ac:dyDescent="0.25">
      <c r="B239" s="48" t="s">
        <v>1076</v>
      </c>
      <c r="C239" s="42" t="s">
        <v>688</v>
      </c>
      <c r="D239" s="43" t="s">
        <v>906</v>
      </c>
    </row>
    <row r="240" spans="2:4" x14ac:dyDescent="0.25">
      <c r="B240" s="47" t="s">
        <v>189</v>
      </c>
      <c r="C240" s="40" t="s">
        <v>688</v>
      </c>
      <c r="D240" s="41" t="s">
        <v>934</v>
      </c>
    </row>
    <row r="241" spans="2:4" x14ac:dyDescent="0.25">
      <c r="B241" s="48" t="s">
        <v>1077</v>
      </c>
      <c r="C241" s="42" t="s">
        <v>704</v>
      </c>
      <c r="D241" s="43" t="s">
        <v>1078</v>
      </c>
    </row>
    <row r="242" spans="2:4" x14ac:dyDescent="0.25">
      <c r="B242" s="47" t="s">
        <v>1079</v>
      </c>
      <c r="C242" s="40" t="s">
        <v>704</v>
      </c>
      <c r="D242" s="41" t="s">
        <v>1080</v>
      </c>
    </row>
    <row r="243" spans="2:4" x14ac:dyDescent="0.25">
      <c r="B243" s="48" t="s">
        <v>369</v>
      </c>
      <c r="C243" s="42" t="s">
        <v>686</v>
      </c>
      <c r="D243" s="43" t="s">
        <v>1081</v>
      </c>
    </row>
    <row r="244" spans="2:4" x14ac:dyDescent="0.25">
      <c r="B244" s="47" t="s">
        <v>1082</v>
      </c>
      <c r="C244" s="40" t="s">
        <v>686</v>
      </c>
      <c r="D244" s="41" t="s">
        <v>1083</v>
      </c>
    </row>
    <row r="245" spans="2:4" x14ac:dyDescent="0.25">
      <c r="B245" s="49" t="s">
        <v>1084</v>
      </c>
      <c r="C245" s="44" t="s">
        <v>686</v>
      </c>
      <c r="D245" s="45" t="s">
        <v>1085</v>
      </c>
    </row>
    <row r="246" spans="2:4" x14ac:dyDescent="0.25">
      <c r="C246" s="46"/>
    </row>
    <row r="247" spans="2:4" x14ac:dyDescent="0.25">
      <c r="C247" s="46"/>
    </row>
    <row r="248" spans="2:4" x14ac:dyDescent="0.25">
      <c r="C248" s="46"/>
    </row>
    <row r="249" spans="2:4" x14ac:dyDescent="0.25">
      <c r="C249" s="46"/>
    </row>
    <row r="250" spans="2:4" x14ac:dyDescent="0.25">
      <c r="C250" s="46"/>
    </row>
    <row r="251" spans="2:4" x14ac:dyDescent="0.25">
      <c r="C251" s="46"/>
    </row>
    <row r="252" spans="2:4" x14ac:dyDescent="0.25">
      <c r="C252" s="46"/>
    </row>
    <row r="253" spans="2:4" x14ac:dyDescent="0.25">
      <c r="C253" s="46"/>
    </row>
    <row r="254" spans="2:4" x14ac:dyDescent="0.25">
      <c r="C254" s="46"/>
    </row>
    <row r="255" spans="2:4" x14ac:dyDescent="0.25">
      <c r="C255" s="46"/>
    </row>
    <row r="256" spans="2:4" x14ac:dyDescent="0.25">
      <c r="C256" s="46"/>
    </row>
    <row r="257" spans="3:3" x14ac:dyDescent="0.25">
      <c r="C257" s="46"/>
    </row>
    <row r="258" spans="3:3" x14ac:dyDescent="0.25">
      <c r="C258" s="46"/>
    </row>
    <row r="259" spans="3:3" x14ac:dyDescent="0.25">
      <c r="C259" s="46"/>
    </row>
    <row r="260" spans="3:3" x14ac:dyDescent="0.25">
      <c r="C260" s="46"/>
    </row>
    <row r="261" spans="3:3" x14ac:dyDescent="0.25">
      <c r="C261" s="46"/>
    </row>
    <row r="262" spans="3:3" x14ac:dyDescent="0.25">
      <c r="C262" s="46"/>
    </row>
    <row r="263" spans="3:3" x14ac:dyDescent="0.25">
      <c r="C263" s="46"/>
    </row>
    <row r="264" spans="3:3" x14ac:dyDescent="0.25">
      <c r="C264" s="46"/>
    </row>
    <row r="265" spans="3:3" x14ac:dyDescent="0.25">
      <c r="C265" s="46"/>
    </row>
    <row r="266" spans="3:3" x14ac:dyDescent="0.25">
      <c r="C266" s="46"/>
    </row>
    <row r="267" spans="3:3" x14ac:dyDescent="0.25">
      <c r="C267" s="46"/>
    </row>
    <row r="268" spans="3:3" x14ac:dyDescent="0.25">
      <c r="C268" s="46"/>
    </row>
    <row r="269" spans="3:3" x14ac:dyDescent="0.25">
      <c r="C269" s="46"/>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48A4-B56B-4F18-9FF3-2B9D9460F9A5}">
  <dimension ref="A1:Y116"/>
  <sheetViews>
    <sheetView showGridLines="0" topLeftCell="A81" workbookViewId="0">
      <selection activeCell="F92" sqref="F92:G116"/>
    </sheetView>
  </sheetViews>
  <sheetFormatPr defaultRowHeight="15" x14ac:dyDescent="0.25"/>
  <cols>
    <col min="1" max="1" width="10.140625" bestFit="1" customWidth="1"/>
    <col min="2" max="2" width="26.28515625" customWidth="1"/>
    <col min="3" max="3" width="17.140625" customWidth="1"/>
    <col min="4" max="4" width="29" bestFit="1" customWidth="1"/>
    <col min="6" max="6" width="27.28515625" bestFit="1" customWidth="1"/>
    <col min="7" max="7" width="8.140625" customWidth="1"/>
    <col min="11" max="11" width="65" bestFit="1" customWidth="1"/>
  </cols>
  <sheetData>
    <row r="1" spans="1:25" ht="21" customHeight="1" x14ac:dyDescent="0.55000000000000004">
      <c r="A1" s="6"/>
      <c r="B1" s="5"/>
      <c r="C1" s="107" t="s">
        <v>1086</v>
      </c>
      <c r="D1" s="5"/>
      <c r="E1" s="5"/>
      <c r="F1" s="5"/>
      <c r="G1" s="5"/>
      <c r="H1" s="8"/>
      <c r="I1" s="8"/>
      <c r="J1" s="107" t="s">
        <v>698</v>
      </c>
      <c r="K1" s="108">
        <f ca="1">TODAY()</f>
        <v>45597</v>
      </c>
      <c r="L1" s="2"/>
      <c r="M1" s="4"/>
      <c r="N1" s="2"/>
      <c r="O1" s="2"/>
      <c r="P1" s="2"/>
      <c r="Q1" s="2"/>
      <c r="R1" s="2"/>
      <c r="S1" s="2"/>
      <c r="T1" s="2"/>
      <c r="U1" s="2"/>
      <c r="V1" s="2"/>
      <c r="W1" s="2"/>
      <c r="X1" s="2"/>
      <c r="Y1" s="2"/>
    </row>
    <row r="2" spans="1:25" x14ac:dyDescent="0.25">
      <c r="A2" t="s">
        <v>5</v>
      </c>
      <c r="B2" t="s">
        <v>1087</v>
      </c>
      <c r="C2" t="s">
        <v>15</v>
      </c>
      <c r="D2" t="s">
        <v>1088</v>
      </c>
    </row>
    <row r="3" spans="1:25" x14ac:dyDescent="0.25">
      <c r="A3" s="1">
        <v>45505</v>
      </c>
      <c r="B3">
        <v>56</v>
      </c>
      <c r="C3">
        <v>29</v>
      </c>
      <c r="D3" s="87">
        <f t="shared" ref="D3:D34" si="0">((B3-C3)/B3)</f>
        <v>0.48214285714285715</v>
      </c>
    </row>
    <row r="4" spans="1:25" x14ac:dyDescent="0.25">
      <c r="A4" s="1">
        <v>45506</v>
      </c>
      <c r="B4">
        <v>56</v>
      </c>
      <c r="C4">
        <v>31</v>
      </c>
      <c r="D4" s="87">
        <f t="shared" si="0"/>
        <v>0.44642857142857145</v>
      </c>
    </row>
    <row r="5" spans="1:25" x14ac:dyDescent="0.25">
      <c r="A5" s="1">
        <v>45507</v>
      </c>
      <c r="B5">
        <v>41</v>
      </c>
      <c r="C5">
        <v>14</v>
      </c>
      <c r="D5" s="87">
        <f t="shared" si="0"/>
        <v>0.65853658536585369</v>
      </c>
    </row>
    <row r="6" spans="1:25" x14ac:dyDescent="0.25">
      <c r="A6" s="1">
        <v>45508</v>
      </c>
      <c r="B6">
        <v>50</v>
      </c>
      <c r="C6">
        <v>22</v>
      </c>
      <c r="D6" s="87">
        <f t="shared" si="0"/>
        <v>0.56000000000000005</v>
      </c>
    </row>
    <row r="7" spans="1:25" x14ac:dyDescent="0.25">
      <c r="A7" s="1">
        <v>45509</v>
      </c>
      <c r="B7">
        <v>53</v>
      </c>
      <c r="C7">
        <v>39</v>
      </c>
      <c r="D7" s="87">
        <f t="shared" si="0"/>
        <v>0.26415094339622641</v>
      </c>
    </row>
    <row r="8" spans="1:25" x14ac:dyDescent="0.25">
      <c r="A8" s="1">
        <v>45510</v>
      </c>
      <c r="B8">
        <v>16</v>
      </c>
      <c r="C8">
        <v>2</v>
      </c>
      <c r="D8" s="87">
        <f t="shared" si="0"/>
        <v>0.875</v>
      </c>
    </row>
    <row r="9" spans="1:25" x14ac:dyDescent="0.25">
      <c r="A9" s="1">
        <v>45511</v>
      </c>
      <c r="B9">
        <v>30</v>
      </c>
      <c r="C9">
        <v>2</v>
      </c>
      <c r="D9" s="87">
        <f t="shared" si="0"/>
        <v>0.93333333333333335</v>
      </c>
    </row>
    <row r="10" spans="1:25" x14ac:dyDescent="0.25">
      <c r="A10" s="1">
        <v>45512</v>
      </c>
      <c r="B10">
        <v>49</v>
      </c>
      <c r="C10">
        <v>26</v>
      </c>
      <c r="D10" s="87">
        <f t="shared" si="0"/>
        <v>0.46938775510204084</v>
      </c>
    </row>
    <row r="11" spans="1:25" x14ac:dyDescent="0.25">
      <c r="A11" s="1">
        <v>45513</v>
      </c>
      <c r="B11">
        <v>48</v>
      </c>
      <c r="C11">
        <v>18</v>
      </c>
      <c r="D11" s="87">
        <f t="shared" si="0"/>
        <v>0.625</v>
      </c>
    </row>
    <row r="12" spans="1:25" x14ac:dyDescent="0.25">
      <c r="A12" s="1">
        <v>45514</v>
      </c>
      <c r="B12">
        <v>35</v>
      </c>
      <c r="C12">
        <v>10</v>
      </c>
      <c r="D12" s="87">
        <f t="shared" si="0"/>
        <v>0.7142857142857143</v>
      </c>
    </row>
    <row r="13" spans="1:25" x14ac:dyDescent="0.25">
      <c r="A13" s="1">
        <v>45515</v>
      </c>
      <c r="B13">
        <v>58</v>
      </c>
      <c r="C13">
        <v>22</v>
      </c>
      <c r="D13" s="87">
        <f t="shared" si="0"/>
        <v>0.62068965517241381</v>
      </c>
    </row>
    <row r="14" spans="1:25" x14ac:dyDescent="0.25">
      <c r="A14" s="1">
        <v>45516</v>
      </c>
      <c r="B14">
        <v>46</v>
      </c>
      <c r="C14">
        <v>4</v>
      </c>
      <c r="D14" s="87">
        <f t="shared" si="0"/>
        <v>0.91304347826086951</v>
      </c>
    </row>
    <row r="15" spans="1:25" x14ac:dyDescent="0.25">
      <c r="A15" s="1">
        <v>45517</v>
      </c>
      <c r="B15">
        <v>15</v>
      </c>
      <c r="C15">
        <v>2</v>
      </c>
      <c r="D15" s="87">
        <f t="shared" si="0"/>
        <v>0.8666666666666667</v>
      </c>
    </row>
    <row r="16" spans="1:25" x14ac:dyDescent="0.25">
      <c r="A16" s="1">
        <v>45518</v>
      </c>
      <c r="B16">
        <v>28</v>
      </c>
      <c r="C16">
        <v>6</v>
      </c>
      <c r="D16" s="87">
        <f t="shared" si="0"/>
        <v>0.7857142857142857</v>
      </c>
    </row>
    <row r="17" spans="1:4" x14ac:dyDescent="0.25">
      <c r="A17" s="1">
        <v>45519</v>
      </c>
      <c r="B17">
        <v>51</v>
      </c>
      <c r="C17">
        <v>22</v>
      </c>
      <c r="D17" s="87">
        <f t="shared" si="0"/>
        <v>0.56862745098039214</v>
      </c>
    </row>
    <row r="18" spans="1:4" x14ac:dyDescent="0.25">
      <c r="A18" s="1">
        <v>45520</v>
      </c>
      <c r="B18">
        <v>43</v>
      </c>
      <c r="C18">
        <v>19</v>
      </c>
      <c r="D18" s="87">
        <f t="shared" si="0"/>
        <v>0.55813953488372092</v>
      </c>
    </row>
    <row r="19" spans="1:4" x14ac:dyDescent="0.25">
      <c r="A19" s="1">
        <v>45521</v>
      </c>
      <c r="B19">
        <v>32</v>
      </c>
      <c r="C19">
        <v>7</v>
      </c>
      <c r="D19" s="87">
        <f t="shared" si="0"/>
        <v>0.78125</v>
      </c>
    </row>
    <row r="20" spans="1:4" x14ac:dyDescent="0.25">
      <c r="A20" s="1">
        <v>45522</v>
      </c>
      <c r="B20">
        <v>54</v>
      </c>
      <c r="C20">
        <v>11</v>
      </c>
      <c r="D20" s="87">
        <f t="shared" si="0"/>
        <v>0.79629629629629628</v>
      </c>
    </row>
    <row r="21" spans="1:4" x14ac:dyDescent="0.25">
      <c r="A21" s="1">
        <v>45523</v>
      </c>
      <c r="B21">
        <v>39</v>
      </c>
      <c r="C21">
        <v>14</v>
      </c>
      <c r="D21" s="87">
        <f t="shared" si="0"/>
        <v>0.64102564102564108</v>
      </c>
    </row>
    <row r="22" spans="1:4" x14ac:dyDescent="0.25">
      <c r="A22" s="1">
        <v>45524</v>
      </c>
      <c r="B22">
        <v>12</v>
      </c>
      <c r="C22">
        <v>1</v>
      </c>
      <c r="D22" s="87">
        <f t="shared" si="0"/>
        <v>0.91666666666666663</v>
      </c>
    </row>
    <row r="23" spans="1:4" x14ac:dyDescent="0.25">
      <c r="A23" s="1">
        <v>45525</v>
      </c>
      <c r="B23">
        <v>26</v>
      </c>
      <c r="C23">
        <v>3</v>
      </c>
      <c r="D23" s="87">
        <f t="shared" si="0"/>
        <v>0.88461538461538458</v>
      </c>
    </row>
    <row r="24" spans="1:4" x14ac:dyDescent="0.25">
      <c r="A24" s="1">
        <v>45526</v>
      </c>
      <c r="B24">
        <v>51</v>
      </c>
      <c r="C24">
        <v>19</v>
      </c>
      <c r="D24" s="87">
        <f t="shared" si="0"/>
        <v>0.62745098039215685</v>
      </c>
    </row>
    <row r="25" spans="1:4" x14ac:dyDescent="0.25">
      <c r="A25" s="1">
        <v>45527</v>
      </c>
      <c r="B25">
        <v>46</v>
      </c>
      <c r="C25">
        <v>11</v>
      </c>
      <c r="D25" s="87">
        <f t="shared" si="0"/>
        <v>0.76086956521739135</v>
      </c>
    </row>
    <row r="26" spans="1:4" x14ac:dyDescent="0.25">
      <c r="A26" s="1">
        <v>45528</v>
      </c>
      <c r="B26">
        <v>30</v>
      </c>
      <c r="C26">
        <v>4</v>
      </c>
      <c r="D26" s="87">
        <f t="shared" si="0"/>
        <v>0.8666666666666667</v>
      </c>
    </row>
    <row r="27" spans="1:4" x14ac:dyDescent="0.25">
      <c r="A27" s="1">
        <v>45529</v>
      </c>
      <c r="B27">
        <v>50</v>
      </c>
      <c r="C27">
        <v>18</v>
      </c>
      <c r="D27" s="87">
        <f t="shared" si="0"/>
        <v>0.64</v>
      </c>
    </row>
    <row r="28" spans="1:4" x14ac:dyDescent="0.25">
      <c r="A28" s="1">
        <v>45530</v>
      </c>
      <c r="B28">
        <v>40</v>
      </c>
      <c r="C28">
        <v>11</v>
      </c>
      <c r="D28" s="87">
        <f t="shared" si="0"/>
        <v>0.72499999999999998</v>
      </c>
    </row>
    <row r="29" spans="1:4" x14ac:dyDescent="0.25">
      <c r="A29" s="1">
        <v>45531</v>
      </c>
      <c r="B29">
        <v>12</v>
      </c>
      <c r="C29">
        <v>5</v>
      </c>
      <c r="D29" s="87">
        <f t="shared" si="0"/>
        <v>0.58333333333333337</v>
      </c>
    </row>
    <row r="30" spans="1:4" x14ac:dyDescent="0.25">
      <c r="A30" s="1">
        <v>45532</v>
      </c>
      <c r="B30">
        <v>21</v>
      </c>
      <c r="C30">
        <v>4</v>
      </c>
      <c r="D30" s="87">
        <f t="shared" si="0"/>
        <v>0.80952380952380953</v>
      </c>
    </row>
    <row r="31" spans="1:4" x14ac:dyDescent="0.25">
      <c r="A31" s="1">
        <v>45533</v>
      </c>
      <c r="B31">
        <v>48</v>
      </c>
      <c r="C31">
        <v>19</v>
      </c>
      <c r="D31" s="87">
        <f t="shared" si="0"/>
        <v>0.60416666666666663</v>
      </c>
    </row>
    <row r="32" spans="1:4" x14ac:dyDescent="0.25">
      <c r="A32" s="1">
        <v>45534</v>
      </c>
      <c r="B32">
        <v>43</v>
      </c>
      <c r="C32">
        <v>12</v>
      </c>
      <c r="D32" s="87">
        <f t="shared" si="0"/>
        <v>0.72093023255813948</v>
      </c>
    </row>
    <row r="33" spans="1:4" x14ac:dyDescent="0.25">
      <c r="A33" s="1">
        <v>45535</v>
      </c>
      <c r="B33">
        <v>17</v>
      </c>
      <c r="C33">
        <v>3</v>
      </c>
      <c r="D33" s="87">
        <f t="shared" si="0"/>
        <v>0.82352941176470584</v>
      </c>
    </row>
    <row r="34" spans="1:4" x14ac:dyDescent="0.25">
      <c r="A34" s="1">
        <v>45536</v>
      </c>
      <c r="B34">
        <v>33</v>
      </c>
      <c r="C34">
        <v>12</v>
      </c>
      <c r="D34" s="87">
        <f t="shared" si="0"/>
        <v>0.63636363636363635</v>
      </c>
    </row>
    <row r="35" spans="1:4" x14ac:dyDescent="0.25">
      <c r="A35" s="1">
        <v>45537</v>
      </c>
      <c r="B35">
        <v>60</v>
      </c>
      <c r="C35">
        <v>14</v>
      </c>
      <c r="D35" s="87">
        <f t="shared" ref="D35:D63" si="1">((B35-C35)/B35)</f>
        <v>0.76666666666666672</v>
      </c>
    </row>
    <row r="36" spans="1:4" x14ac:dyDescent="0.25">
      <c r="A36" s="1">
        <v>45538</v>
      </c>
      <c r="B36">
        <v>17</v>
      </c>
      <c r="C36">
        <v>1</v>
      </c>
      <c r="D36" s="87">
        <f t="shared" si="1"/>
        <v>0.94117647058823528</v>
      </c>
    </row>
    <row r="37" spans="1:4" x14ac:dyDescent="0.25">
      <c r="A37" s="1">
        <v>45539</v>
      </c>
      <c r="B37">
        <v>10</v>
      </c>
      <c r="C37">
        <v>1</v>
      </c>
      <c r="D37" s="87">
        <f t="shared" si="1"/>
        <v>0.9</v>
      </c>
    </row>
    <row r="38" spans="1:4" x14ac:dyDescent="0.25">
      <c r="A38" s="1">
        <v>45540</v>
      </c>
      <c r="B38">
        <v>33</v>
      </c>
      <c r="C38">
        <v>4</v>
      </c>
      <c r="D38" s="87">
        <f t="shared" si="1"/>
        <v>0.87878787878787878</v>
      </c>
    </row>
    <row r="39" spans="1:4" x14ac:dyDescent="0.25">
      <c r="A39" s="1">
        <v>45541</v>
      </c>
      <c r="B39">
        <v>28</v>
      </c>
      <c r="C39">
        <v>3</v>
      </c>
      <c r="D39" s="87">
        <f t="shared" si="1"/>
        <v>0.8928571428571429</v>
      </c>
    </row>
    <row r="40" spans="1:4" x14ac:dyDescent="0.25">
      <c r="A40" s="1">
        <v>45542</v>
      </c>
      <c r="B40">
        <v>10</v>
      </c>
      <c r="C40">
        <v>1</v>
      </c>
      <c r="D40" s="87">
        <f t="shared" si="1"/>
        <v>0.9</v>
      </c>
    </row>
    <row r="41" spans="1:4" x14ac:dyDescent="0.25">
      <c r="A41" s="1">
        <v>45543</v>
      </c>
      <c r="B41">
        <v>27</v>
      </c>
      <c r="C41">
        <v>8</v>
      </c>
      <c r="D41" s="87">
        <f t="shared" si="1"/>
        <v>0.70370370370370372</v>
      </c>
    </row>
    <row r="42" spans="1:4" x14ac:dyDescent="0.25">
      <c r="A42" s="1">
        <v>45544</v>
      </c>
      <c r="B42">
        <v>20</v>
      </c>
      <c r="C42">
        <v>6</v>
      </c>
      <c r="D42" s="87">
        <f t="shared" si="1"/>
        <v>0.7</v>
      </c>
    </row>
    <row r="43" spans="1:4" x14ac:dyDescent="0.25">
      <c r="A43" s="1">
        <v>45545</v>
      </c>
      <c r="B43">
        <v>7</v>
      </c>
      <c r="C43">
        <v>0</v>
      </c>
      <c r="D43" s="87">
        <f t="shared" si="1"/>
        <v>1</v>
      </c>
    </row>
    <row r="44" spans="1:4" x14ac:dyDescent="0.25">
      <c r="A44" s="1">
        <v>45546</v>
      </c>
      <c r="B44">
        <v>8</v>
      </c>
      <c r="C44">
        <v>1</v>
      </c>
      <c r="D44" s="87">
        <f t="shared" si="1"/>
        <v>0.875</v>
      </c>
    </row>
    <row r="45" spans="1:4" x14ac:dyDescent="0.25">
      <c r="A45" s="1">
        <v>45547</v>
      </c>
      <c r="B45">
        <v>36</v>
      </c>
      <c r="C45">
        <v>7</v>
      </c>
      <c r="D45" s="87">
        <f t="shared" si="1"/>
        <v>0.80555555555555558</v>
      </c>
    </row>
    <row r="46" spans="1:4" x14ac:dyDescent="0.25">
      <c r="A46" s="1">
        <v>45548</v>
      </c>
      <c r="B46">
        <v>31</v>
      </c>
      <c r="C46">
        <v>5</v>
      </c>
      <c r="D46" s="87">
        <f t="shared" si="1"/>
        <v>0.83870967741935487</v>
      </c>
    </row>
    <row r="47" spans="1:4" x14ac:dyDescent="0.25">
      <c r="A47" s="1">
        <v>45549</v>
      </c>
      <c r="B47">
        <v>10</v>
      </c>
      <c r="C47">
        <v>1</v>
      </c>
      <c r="D47" s="87">
        <f t="shared" si="1"/>
        <v>0.9</v>
      </c>
    </row>
    <row r="48" spans="1:4" x14ac:dyDescent="0.25">
      <c r="A48" s="1">
        <v>45550</v>
      </c>
      <c r="B48">
        <v>26</v>
      </c>
      <c r="C48">
        <v>10</v>
      </c>
      <c r="D48" s="87">
        <f t="shared" si="1"/>
        <v>0.61538461538461542</v>
      </c>
    </row>
    <row r="49" spans="1:4" x14ac:dyDescent="0.25">
      <c r="A49" s="1">
        <v>45551</v>
      </c>
      <c r="B49">
        <v>18</v>
      </c>
      <c r="C49">
        <v>0</v>
      </c>
      <c r="D49" s="87">
        <f t="shared" si="1"/>
        <v>1</v>
      </c>
    </row>
    <row r="50" spans="1:4" x14ac:dyDescent="0.25">
      <c r="A50" s="1">
        <v>45552</v>
      </c>
      <c r="B50">
        <v>13</v>
      </c>
      <c r="C50">
        <v>1</v>
      </c>
      <c r="D50" s="87">
        <f t="shared" si="1"/>
        <v>0.92307692307692313</v>
      </c>
    </row>
    <row r="51" spans="1:4" x14ac:dyDescent="0.25">
      <c r="A51" s="1">
        <v>45553</v>
      </c>
      <c r="B51">
        <v>13</v>
      </c>
      <c r="C51">
        <v>2</v>
      </c>
      <c r="D51" s="87">
        <f t="shared" si="1"/>
        <v>0.84615384615384615</v>
      </c>
    </row>
    <row r="52" spans="1:4" x14ac:dyDescent="0.25">
      <c r="A52" s="1">
        <v>45554</v>
      </c>
      <c r="B52">
        <v>35</v>
      </c>
      <c r="C52">
        <v>11</v>
      </c>
      <c r="D52" s="87">
        <f t="shared" si="1"/>
        <v>0.68571428571428572</v>
      </c>
    </row>
    <row r="53" spans="1:4" x14ac:dyDescent="0.25">
      <c r="A53" s="1">
        <v>45555</v>
      </c>
      <c r="B53">
        <v>31</v>
      </c>
      <c r="C53">
        <v>8</v>
      </c>
      <c r="D53" s="87">
        <f t="shared" si="1"/>
        <v>0.74193548387096775</v>
      </c>
    </row>
    <row r="54" spans="1:4" x14ac:dyDescent="0.25">
      <c r="A54" s="1">
        <v>45556</v>
      </c>
      <c r="B54">
        <v>12</v>
      </c>
      <c r="C54">
        <v>1</v>
      </c>
      <c r="D54" s="87">
        <f t="shared" si="1"/>
        <v>0.91666666666666663</v>
      </c>
    </row>
    <row r="55" spans="1:4" x14ac:dyDescent="0.25">
      <c r="A55" s="1">
        <v>45557</v>
      </c>
      <c r="B55">
        <v>33</v>
      </c>
      <c r="C55">
        <v>15</v>
      </c>
      <c r="D55" s="87">
        <f t="shared" si="1"/>
        <v>0.54545454545454541</v>
      </c>
    </row>
    <row r="56" spans="1:4" x14ac:dyDescent="0.25">
      <c r="A56" s="1">
        <v>45558</v>
      </c>
      <c r="B56">
        <v>21</v>
      </c>
      <c r="C56">
        <v>4</v>
      </c>
      <c r="D56" s="87">
        <f t="shared" si="1"/>
        <v>0.80952380952380953</v>
      </c>
    </row>
    <row r="57" spans="1:4" x14ac:dyDescent="0.25">
      <c r="A57" s="1">
        <v>45559</v>
      </c>
      <c r="B57">
        <v>4</v>
      </c>
      <c r="C57">
        <v>0</v>
      </c>
      <c r="D57" s="87">
        <f t="shared" si="1"/>
        <v>1</v>
      </c>
    </row>
    <row r="58" spans="1:4" x14ac:dyDescent="0.25">
      <c r="A58" s="1">
        <v>45560</v>
      </c>
      <c r="B58">
        <v>13</v>
      </c>
      <c r="C58">
        <v>0</v>
      </c>
      <c r="D58" s="87">
        <f t="shared" si="1"/>
        <v>1</v>
      </c>
    </row>
    <row r="59" spans="1:4" x14ac:dyDescent="0.25">
      <c r="A59" s="1">
        <v>45561</v>
      </c>
      <c r="B59">
        <v>44</v>
      </c>
      <c r="C59">
        <v>11</v>
      </c>
      <c r="D59" s="87">
        <f t="shared" si="1"/>
        <v>0.75</v>
      </c>
    </row>
    <row r="60" spans="1:4" x14ac:dyDescent="0.25">
      <c r="A60" s="1">
        <v>45562</v>
      </c>
      <c r="B60">
        <v>31</v>
      </c>
      <c r="C60">
        <v>9</v>
      </c>
      <c r="D60" s="87">
        <f t="shared" si="1"/>
        <v>0.70967741935483875</v>
      </c>
    </row>
    <row r="61" spans="1:4" x14ac:dyDescent="0.25">
      <c r="A61" s="1">
        <v>45563</v>
      </c>
      <c r="B61">
        <v>14</v>
      </c>
      <c r="C61">
        <v>2</v>
      </c>
      <c r="D61" s="87">
        <f t="shared" si="1"/>
        <v>0.8571428571428571</v>
      </c>
    </row>
    <row r="62" spans="1:4" x14ac:dyDescent="0.25">
      <c r="A62" s="1">
        <v>45564</v>
      </c>
      <c r="B62">
        <v>38</v>
      </c>
      <c r="C62">
        <v>15</v>
      </c>
      <c r="D62" s="87">
        <f t="shared" si="1"/>
        <v>0.60526315789473684</v>
      </c>
    </row>
    <row r="63" spans="1:4" x14ac:dyDescent="0.25">
      <c r="A63" s="1">
        <v>45565</v>
      </c>
      <c r="B63">
        <v>25</v>
      </c>
      <c r="C63">
        <v>9</v>
      </c>
      <c r="D63" s="87">
        <f t="shared" si="1"/>
        <v>0.64</v>
      </c>
    </row>
    <row r="65" spans="1:10" x14ac:dyDescent="0.25">
      <c r="A65" s="1"/>
      <c r="F65" s="117" t="s">
        <v>1103</v>
      </c>
    </row>
    <row r="66" spans="1:10" ht="8.25" customHeight="1" x14ac:dyDescent="0.25">
      <c r="A66" s="1"/>
    </row>
    <row r="67" spans="1:10" x14ac:dyDescent="0.25">
      <c r="A67" s="1"/>
      <c r="F67" s="24" t="s">
        <v>1090</v>
      </c>
    </row>
    <row r="68" spans="1:10" x14ac:dyDescent="0.25">
      <c r="A68" s="1"/>
      <c r="F68" t="s">
        <v>1091</v>
      </c>
      <c r="G68">
        <f>SUM(Table4[Scheduled Serivce Flights])</f>
        <v>1897</v>
      </c>
    </row>
    <row r="69" spans="1:10" x14ac:dyDescent="0.25">
      <c r="A69" s="1"/>
      <c r="F69" t="s">
        <v>1092</v>
      </c>
      <c r="G69">
        <f>G68-G70</f>
        <v>1325</v>
      </c>
    </row>
    <row r="70" spans="1:10" x14ac:dyDescent="0.25">
      <c r="F70" t="s">
        <v>1093</v>
      </c>
      <c r="G70">
        <f>SUM(Table4[Delayed Flights])</f>
        <v>572</v>
      </c>
    </row>
    <row r="71" spans="1:10" x14ac:dyDescent="0.25">
      <c r="A71" s="1"/>
      <c r="F71" t="s">
        <v>1086</v>
      </c>
      <c r="G71" s="87">
        <f>(G69/G68)</f>
        <v>0.69847127042698998</v>
      </c>
    </row>
    <row r="72" spans="1:10" x14ac:dyDescent="0.25">
      <c r="A72" s="1"/>
      <c r="F72" t="s">
        <v>1097</v>
      </c>
      <c r="G72" s="10">
        <f>SUM(Table13[[Delay Time ]])</f>
        <v>15.410416666666674</v>
      </c>
    </row>
    <row r="73" spans="1:10" x14ac:dyDescent="0.25">
      <c r="A73" s="1"/>
      <c r="F73" t="s">
        <v>1102</v>
      </c>
      <c r="G73" s="10">
        <f>SUM(Table1[[Delay total time ]])</f>
        <v>11.191666666666665</v>
      </c>
    </row>
    <row r="74" spans="1:10" ht="6.75" customHeight="1" x14ac:dyDescent="0.25">
      <c r="A74" s="1"/>
    </row>
    <row r="75" spans="1:10" x14ac:dyDescent="0.25">
      <c r="A75" s="1"/>
      <c r="F75" s="24" t="s">
        <v>1095</v>
      </c>
    </row>
    <row r="76" spans="1:10" x14ac:dyDescent="0.25">
      <c r="A76" s="1"/>
      <c r="F76" t="s">
        <v>1098</v>
      </c>
      <c r="G76">
        <f>SUM(B3:B33)</f>
        <v>1196</v>
      </c>
      <c r="J76" s="10"/>
    </row>
    <row r="77" spans="1:10" x14ac:dyDescent="0.25">
      <c r="A77" s="1"/>
      <c r="F77" t="s">
        <v>1099</v>
      </c>
      <c r="G77">
        <f>G76-G78</f>
        <v>786</v>
      </c>
    </row>
    <row r="78" spans="1:10" x14ac:dyDescent="0.25">
      <c r="A78" s="1"/>
      <c r="F78" t="s">
        <v>1100</v>
      </c>
      <c r="G78">
        <f>SUM(C3:C33)</f>
        <v>410</v>
      </c>
    </row>
    <row r="79" spans="1:10" x14ac:dyDescent="0.25">
      <c r="A79" s="1"/>
      <c r="F79" t="s">
        <v>1086</v>
      </c>
      <c r="G79" s="87">
        <f>(G77/G76)</f>
        <v>0.65719063545150502</v>
      </c>
    </row>
    <row r="80" spans="1:10" x14ac:dyDescent="0.25">
      <c r="A80" s="1"/>
      <c r="F80" t="s">
        <v>1096</v>
      </c>
      <c r="G80" s="10">
        <f>SUM(Delays!H2:H517)</f>
        <v>10.706250000000004</v>
      </c>
    </row>
    <row r="81" spans="1:7" x14ac:dyDescent="0.25">
      <c r="A81" s="1"/>
      <c r="F81" t="s">
        <v>1101</v>
      </c>
      <c r="G81" s="10">
        <f>SUM('Controllable Delays'!G2:G379)</f>
        <v>7.8826388888888923</v>
      </c>
    </row>
    <row r="82" spans="1:7" ht="6.75" customHeight="1" x14ac:dyDescent="0.25"/>
    <row r="83" spans="1:7" x14ac:dyDescent="0.25">
      <c r="F83" s="24" t="s">
        <v>1094</v>
      </c>
    </row>
    <row r="84" spans="1:7" x14ac:dyDescent="0.25">
      <c r="F84" t="s">
        <v>1098</v>
      </c>
      <c r="G84">
        <f>SUM(B34:B63)</f>
        <v>701</v>
      </c>
    </row>
    <row r="85" spans="1:7" x14ac:dyDescent="0.25">
      <c r="F85" t="s">
        <v>1099</v>
      </c>
      <c r="G85">
        <f>G84-G86</f>
        <v>539</v>
      </c>
    </row>
    <row r="86" spans="1:7" x14ac:dyDescent="0.25">
      <c r="F86" t="s">
        <v>1100</v>
      </c>
      <c r="G86">
        <f>SUM(C34:C63)</f>
        <v>162</v>
      </c>
    </row>
    <row r="87" spans="1:7" x14ac:dyDescent="0.25">
      <c r="F87" t="s">
        <v>1086</v>
      </c>
      <c r="G87" s="87">
        <f>(G85/G84)</f>
        <v>0.76890156918687591</v>
      </c>
    </row>
    <row r="88" spans="1:7" x14ac:dyDescent="0.25">
      <c r="F88" t="s">
        <v>1096</v>
      </c>
      <c r="G88" s="10">
        <f>SUM(Delays!H518:H729)</f>
        <v>4.7041666666666719</v>
      </c>
    </row>
    <row r="89" spans="1:7" x14ac:dyDescent="0.25">
      <c r="F89" t="s">
        <v>1101</v>
      </c>
      <c r="G89" s="10">
        <f>SUM('Controllable Delays'!G380:G535)</f>
        <v>3.3090277777777795</v>
      </c>
    </row>
    <row r="92" spans="1:7" x14ac:dyDescent="0.25">
      <c r="F92" s="116" t="s">
        <v>1105</v>
      </c>
    </row>
    <row r="93" spans="1:7" ht="0.75" customHeight="1" x14ac:dyDescent="0.25">
      <c r="F93" s="116" t="s">
        <v>1103</v>
      </c>
    </row>
    <row r="94" spans="1:7" x14ac:dyDescent="0.25">
      <c r="F94" s="24" t="s">
        <v>1090</v>
      </c>
    </row>
    <row r="95" spans="1:7" x14ac:dyDescent="0.25">
      <c r="F95" t="s">
        <v>1098</v>
      </c>
      <c r="G95">
        <v>1897</v>
      </c>
    </row>
    <row r="96" spans="1:7" x14ac:dyDescent="0.25">
      <c r="F96" t="s">
        <v>1099</v>
      </c>
      <c r="G96">
        <v>1325</v>
      </c>
    </row>
    <row r="97" spans="6:7" x14ac:dyDescent="0.25">
      <c r="F97" t="s">
        <v>1100</v>
      </c>
      <c r="G97">
        <v>572</v>
      </c>
    </row>
    <row r="98" spans="6:7" x14ac:dyDescent="0.25">
      <c r="F98" t="s">
        <v>1086</v>
      </c>
      <c r="G98" s="87">
        <v>0.69847127042698998</v>
      </c>
    </row>
    <row r="99" spans="6:7" x14ac:dyDescent="0.25">
      <c r="F99" t="s">
        <v>1096</v>
      </c>
      <c r="G99" s="10">
        <v>15.410416666666674</v>
      </c>
    </row>
    <row r="100" spans="6:7" x14ac:dyDescent="0.25">
      <c r="F100" t="s">
        <v>1101</v>
      </c>
      <c r="G100" s="10">
        <v>11.191666666666665</v>
      </c>
    </row>
    <row r="101" spans="6:7" ht="5.25" customHeight="1" x14ac:dyDescent="0.25"/>
    <row r="102" spans="6:7" x14ac:dyDescent="0.25">
      <c r="F102" s="24" t="s">
        <v>1095</v>
      </c>
    </row>
    <row r="103" spans="6:7" x14ac:dyDescent="0.25">
      <c r="F103" t="s">
        <v>1098</v>
      </c>
      <c r="G103">
        <v>1196</v>
      </c>
    </row>
    <row r="104" spans="6:7" x14ac:dyDescent="0.25">
      <c r="F104" t="s">
        <v>1099</v>
      </c>
      <c r="G104">
        <v>786</v>
      </c>
    </row>
    <row r="105" spans="6:7" x14ac:dyDescent="0.25">
      <c r="F105" t="s">
        <v>1100</v>
      </c>
      <c r="G105">
        <v>410</v>
      </c>
    </row>
    <row r="106" spans="6:7" x14ac:dyDescent="0.25">
      <c r="F106" t="s">
        <v>1086</v>
      </c>
      <c r="G106" s="87">
        <v>0.65719063545150502</v>
      </c>
    </row>
    <row r="107" spans="6:7" x14ac:dyDescent="0.25">
      <c r="F107" t="s">
        <v>1096</v>
      </c>
      <c r="G107" s="10">
        <v>10.706250000000004</v>
      </c>
    </row>
    <row r="108" spans="6:7" x14ac:dyDescent="0.25">
      <c r="F108" t="s">
        <v>1101</v>
      </c>
      <c r="G108" s="10">
        <v>7.8826388888888923</v>
      </c>
    </row>
    <row r="109" spans="6:7" ht="5.25" customHeight="1" x14ac:dyDescent="0.25"/>
    <row r="110" spans="6:7" x14ac:dyDescent="0.25">
      <c r="F110" s="24" t="s">
        <v>1094</v>
      </c>
    </row>
    <row r="111" spans="6:7" x14ac:dyDescent="0.25">
      <c r="F111" t="s">
        <v>1098</v>
      </c>
      <c r="G111">
        <v>701</v>
      </c>
    </row>
    <row r="112" spans="6:7" x14ac:dyDescent="0.25">
      <c r="F112" t="s">
        <v>1099</v>
      </c>
      <c r="G112">
        <v>539</v>
      </c>
    </row>
    <row r="113" spans="6:7" x14ac:dyDescent="0.25">
      <c r="F113" t="s">
        <v>1100</v>
      </c>
      <c r="G113">
        <v>162</v>
      </c>
    </row>
    <row r="114" spans="6:7" x14ac:dyDescent="0.25">
      <c r="F114" t="s">
        <v>1086</v>
      </c>
      <c r="G114" s="87">
        <v>0.76890156918687591</v>
      </c>
    </row>
    <row r="115" spans="6:7" x14ac:dyDescent="0.25">
      <c r="F115" t="s">
        <v>1096</v>
      </c>
      <c r="G115" s="10">
        <v>4.7041666666666719</v>
      </c>
    </row>
    <row r="116" spans="6:7" x14ac:dyDescent="0.25">
      <c r="F116" t="s">
        <v>1101</v>
      </c>
      <c r="G116" s="10">
        <v>3.3090277777777795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E8EC-FDC6-4EB3-A826-E9D6EEA87A0E}">
  <dimension ref="A1:K535"/>
  <sheetViews>
    <sheetView workbookViewId="0">
      <selection activeCell="L1" sqref="L1"/>
    </sheetView>
  </sheetViews>
  <sheetFormatPr defaultRowHeight="15" x14ac:dyDescent="0.25"/>
  <cols>
    <col min="1" max="1" width="9.7109375" bestFit="1" customWidth="1"/>
    <col min="3" max="3" width="9.5703125" customWidth="1"/>
    <col min="7" max="7" width="17.7109375" customWidth="1"/>
    <col min="8" max="8" width="13.140625" customWidth="1"/>
    <col min="9" max="9" width="13.85546875" customWidth="1"/>
    <col min="10" max="10" width="209.140625" bestFit="1" customWidth="1"/>
    <col min="12" max="12" width="14.5703125" bestFit="1" customWidth="1"/>
  </cols>
  <sheetData>
    <row r="1" spans="1:11" x14ac:dyDescent="0.25">
      <c r="A1" s="111" t="s">
        <v>5</v>
      </c>
      <c r="B1" s="112" t="s">
        <v>8</v>
      </c>
      <c r="C1" s="112" t="s">
        <v>9</v>
      </c>
      <c r="D1" s="113" t="s">
        <v>4</v>
      </c>
      <c r="E1" s="112" t="s">
        <v>10</v>
      </c>
      <c r="F1" s="112" t="s">
        <v>11</v>
      </c>
      <c r="G1" s="114" t="s">
        <v>1089</v>
      </c>
      <c r="H1" s="113" t="s">
        <v>3</v>
      </c>
      <c r="I1" s="112" t="s">
        <v>6</v>
      </c>
      <c r="J1" s="112" t="s">
        <v>13</v>
      </c>
      <c r="K1" s="112" t="s">
        <v>1</v>
      </c>
    </row>
    <row r="2" spans="1:11" x14ac:dyDescent="0.25">
      <c r="A2" s="109">
        <v>45505</v>
      </c>
      <c r="B2" s="94">
        <v>823</v>
      </c>
      <c r="C2" s="96">
        <v>567</v>
      </c>
      <c r="D2" s="96" t="s">
        <v>16</v>
      </c>
      <c r="E2" s="97">
        <v>0.28263888888888888</v>
      </c>
      <c r="F2" s="97">
        <v>0.3125</v>
      </c>
      <c r="G2" s="30">
        <v>2.9861111111111113E-2</v>
      </c>
      <c r="H2" s="96">
        <v>67</v>
      </c>
      <c r="I2" s="101" t="s">
        <v>691</v>
      </c>
      <c r="J2" s="94" t="s">
        <v>17</v>
      </c>
      <c r="K2" s="94" t="s">
        <v>18</v>
      </c>
    </row>
    <row r="3" spans="1:11" x14ac:dyDescent="0.25">
      <c r="A3" s="110">
        <v>45505</v>
      </c>
      <c r="B3" s="95">
        <v>845</v>
      </c>
      <c r="C3" s="98">
        <v>1227</v>
      </c>
      <c r="D3" s="98" t="s">
        <v>19</v>
      </c>
      <c r="E3" s="99">
        <v>0.30138888888888887</v>
      </c>
      <c r="F3" s="99">
        <v>0.33194444444444443</v>
      </c>
      <c r="G3" s="100">
        <v>3.0555555555555555E-2</v>
      </c>
      <c r="H3" s="98">
        <v>41</v>
      </c>
      <c r="I3" s="102" t="s">
        <v>694</v>
      </c>
      <c r="J3" s="95" t="s">
        <v>20</v>
      </c>
      <c r="K3" s="95" t="s">
        <v>18</v>
      </c>
    </row>
    <row r="4" spans="1:11" x14ac:dyDescent="0.25">
      <c r="A4" s="109">
        <v>45505</v>
      </c>
      <c r="B4" s="94">
        <v>834</v>
      </c>
      <c r="C4" s="96">
        <v>193</v>
      </c>
      <c r="D4" s="96" t="s">
        <v>21</v>
      </c>
      <c r="E4" s="97">
        <v>0.30555555555555558</v>
      </c>
      <c r="F4" s="97">
        <v>0.31180555555555556</v>
      </c>
      <c r="G4" s="30">
        <v>6.2500000000000003E-3</v>
      </c>
      <c r="H4" s="96" t="s">
        <v>22</v>
      </c>
      <c r="I4" s="101" t="s">
        <v>683</v>
      </c>
      <c r="J4" s="94" t="s">
        <v>23</v>
      </c>
      <c r="K4" s="94" t="s">
        <v>18</v>
      </c>
    </row>
    <row r="5" spans="1:11" x14ac:dyDescent="0.25">
      <c r="A5" s="110">
        <v>45505</v>
      </c>
      <c r="B5" s="95">
        <v>826</v>
      </c>
      <c r="C5" s="98">
        <v>341</v>
      </c>
      <c r="D5" s="98" t="s">
        <v>24</v>
      </c>
      <c r="E5" s="99">
        <v>0.31041666666666667</v>
      </c>
      <c r="F5" s="99">
        <v>0.31111111111111112</v>
      </c>
      <c r="G5" s="100">
        <v>6.9444444444444447E-4</v>
      </c>
      <c r="H5" s="98" t="s">
        <v>22</v>
      </c>
      <c r="I5" s="102" t="s">
        <v>683</v>
      </c>
      <c r="J5" s="95" t="s">
        <v>23</v>
      </c>
      <c r="K5" s="95" t="s">
        <v>18</v>
      </c>
    </row>
    <row r="6" spans="1:11" x14ac:dyDescent="0.25">
      <c r="A6" s="109">
        <v>45505</v>
      </c>
      <c r="B6" s="94">
        <v>844</v>
      </c>
      <c r="C6" s="96">
        <v>1917</v>
      </c>
      <c r="D6" s="96" t="s">
        <v>25</v>
      </c>
      <c r="E6" s="97">
        <v>0.31527777777777777</v>
      </c>
      <c r="F6" s="97">
        <v>0.32569444444444445</v>
      </c>
      <c r="G6" s="30">
        <v>1.0416666666666666E-2</v>
      </c>
      <c r="H6" s="96" t="s">
        <v>26</v>
      </c>
      <c r="I6" s="101" t="s">
        <v>691</v>
      </c>
      <c r="J6" s="94" t="s">
        <v>27</v>
      </c>
      <c r="K6" s="94" t="s">
        <v>18</v>
      </c>
    </row>
    <row r="7" spans="1:11" x14ac:dyDescent="0.25">
      <c r="A7" s="110">
        <v>45505</v>
      </c>
      <c r="B7" s="95">
        <v>836</v>
      </c>
      <c r="C7" s="98">
        <v>1123</v>
      </c>
      <c r="D7" s="98" t="s">
        <v>28</v>
      </c>
      <c r="E7" s="99">
        <v>0.34305555555555556</v>
      </c>
      <c r="F7" s="99">
        <v>0.37083333333333335</v>
      </c>
      <c r="G7" s="100">
        <v>2.7777777777777776E-2</v>
      </c>
      <c r="H7" s="98" t="s">
        <v>29</v>
      </c>
      <c r="I7" s="102" t="s">
        <v>689</v>
      </c>
      <c r="J7" s="95" t="s">
        <v>30</v>
      </c>
      <c r="K7" s="95" t="s">
        <v>18</v>
      </c>
    </row>
    <row r="8" spans="1:11" x14ac:dyDescent="0.25">
      <c r="A8" s="109">
        <v>45505</v>
      </c>
      <c r="B8" s="94">
        <v>809</v>
      </c>
      <c r="C8" s="96">
        <v>909</v>
      </c>
      <c r="D8" s="96" t="s">
        <v>31</v>
      </c>
      <c r="E8" s="97">
        <v>0.35208333333333336</v>
      </c>
      <c r="F8" s="97">
        <v>0.3527777777777778</v>
      </c>
      <c r="G8" s="30">
        <v>6.9444444444444447E-4</v>
      </c>
      <c r="H8" s="96">
        <v>41</v>
      </c>
      <c r="I8" s="101" t="s">
        <v>694</v>
      </c>
      <c r="J8" s="94" t="s">
        <v>32</v>
      </c>
      <c r="K8" s="94" t="s">
        <v>18</v>
      </c>
    </row>
    <row r="9" spans="1:11" x14ac:dyDescent="0.25">
      <c r="A9" s="110">
        <v>45505</v>
      </c>
      <c r="B9" s="95">
        <v>816</v>
      </c>
      <c r="C9" s="98">
        <v>501</v>
      </c>
      <c r="D9" s="98" t="s">
        <v>33</v>
      </c>
      <c r="E9" s="99">
        <v>0.3659722222222222</v>
      </c>
      <c r="F9" s="99">
        <v>0.37569444444444444</v>
      </c>
      <c r="G9" s="100">
        <v>9.7222222222222224E-3</v>
      </c>
      <c r="H9" s="98" t="s">
        <v>34</v>
      </c>
      <c r="I9" s="102" t="s">
        <v>694</v>
      </c>
      <c r="J9" s="95" t="s">
        <v>35</v>
      </c>
      <c r="K9" s="95" t="s">
        <v>18</v>
      </c>
    </row>
    <row r="10" spans="1:11" x14ac:dyDescent="0.25">
      <c r="A10" s="109">
        <v>45505</v>
      </c>
      <c r="B10" s="94">
        <v>820</v>
      </c>
      <c r="C10" s="96">
        <v>1821</v>
      </c>
      <c r="D10" s="96" t="s">
        <v>36</v>
      </c>
      <c r="E10" s="97">
        <v>0.38472222222222224</v>
      </c>
      <c r="F10" s="97">
        <v>0.40069444444444446</v>
      </c>
      <c r="G10" s="30">
        <v>1.5972222222222221E-2</v>
      </c>
      <c r="H10" s="96">
        <v>41</v>
      </c>
      <c r="I10" s="101" t="s">
        <v>694</v>
      </c>
      <c r="J10" s="94" t="s">
        <v>37</v>
      </c>
      <c r="K10" s="94" t="s">
        <v>18</v>
      </c>
    </row>
    <row r="11" spans="1:11" x14ac:dyDescent="0.25">
      <c r="A11" s="110">
        <v>45505</v>
      </c>
      <c r="B11" s="95">
        <v>828</v>
      </c>
      <c r="C11" s="98">
        <v>303</v>
      </c>
      <c r="D11" s="98" t="s">
        <v>38</v>
      </c>
      <c r="E11" s="99">
        <v>0.3888888888888889</v>
      </c>
      <c r="F11" s="99">
        <v>0.40138888888888891</v>
      </c>
      <c r="G11" s="100">
        <v>1.2500000000000001E-2</v>
      </c>
      <c r="H11" s="98">
        <v>41</v>
      </c>
      <c r="I11" s="102" t="s">
        <v>694</v>
      </c>
      <c r="J11" s="95" t="s">
        <v>39</v>
      </c>
      <c r="K11" s="95" t="s">
        <v>18</v>
      </c>
    </row>
    <row r="12" spans="1:11" x14ac:dyDescent="0.25">
      <c r="A12" s="109">
        <v>45505</v>
      </c>
      <c r="B12" s="94">
        <v>833</v>
      </c>
      <c r="C12" s="96">
        <v>1695</v>
      </c>
      <c r="D12" s="96" t="s">
        <v>40</v>
      </c>
      <c r="E12" s="97">
        <v>0.39583333333333331</v>
      </c>
      <c r="F12" s="97">
        <v>0.40138888888888891</v>
      </c>
      <c r="G12" s="30">
        <v>5.5555555555555558E-3</v>
      </c>
      <c r="H12" s="96">
        <v>41</v>
      </c>
      <c r="I12" s="101" t="s">
        <v>694</v>
      </c>
      <c r="J12" s="94" t="s">
        <v>32</v>
      </c>
      <c r="K12" s="94" t="s">
        <v>18</v>
      </c>
    </row>
    <row r="13" spans="1:11" x14ac:dyDescent="0.25">
      <c r="A13" s="110">
        <v>45505</v>
      </c>
      <c r="B13" s="95">
        <v>843</v>
      </c>
      <c r="C13" s="98">
        <v>1053</v>
      </c>
      <c r="D13" s="98" t="s">
        <v>41</v>
      </c>
      <c r="E13" s="99">
        <v>0.40763888888888888</v>
      </c>
      <c r="F13" s="99">
        <v>0.4236111111111111</v>
      </c>
      <c r="G13" s="100">
        <v>1.5972222222222221E-2</v>
      </c>
      <c r="H13" s="98">
        <v>37</v>
      </c>
      <c r="I13" s="102" t="s">
        <v>684</v>
      </c>
      <c r="J13" s="95" t="s">
        <v>42</v>
      </c>
      <c r="K13" s="95" t="s">
        <v>18</v>
      </c>
    </row>
    <row r="14" spans="1:11" x14ac:dyDescent="0.25">
      <c r="A14" s="109">
        <v>45505</v>
      </c>
      <c r="B14" s="94">
        <v>838</v>
      </c>
      <c r="C14" s="96">
        <v>667</v>
      </c>
      <c r="D14" s="96" t="s">
        <v>43</v>
      </c>
      <c r="E14" s="97">
        <v>0.4201388888888889</v>
      </c>
      <c r="F14" s="97">
        <v>0.43402777777777779</v>
      </c>
      <c r="G14" s="30">
        <v>1.3888888888888888E-2</v>
      </c>
      <c r="H14" s="96">
        <v>41</v>
      </c>
      <c r="I14" s="101" t="s">
        <v>694</v>
      </c>
      <c r="J14" s="94" t="s">
        <v>44</v>
      </c>
      <c r="K14" s="94" t="s">
        <v>18</v>
      </c>
    </row>
    <row r="15" spans="1:11" x14ac:dyDescent="0.25">
      <c r="A15" s="110">
        <v>45505</v>
      </c>
      <c r="B15" s="95">
        <v>830</v>
      </c>
      <c r="C15" s="98">
        <v>407</v>
      </c>
      <c r="D15" s="98" t="s">
        <v>45</v>
      </c>
      <c r="E15" s="99">
        <v>0.6069444444444444</v>
      </c>
      <c r="F15" s="99">
        <v>0.71875</v>
      </c>
      <c r="G15" s="100">
        <v>0.11180555555555556</v>
      </c>
      <c r="H15" s="98">
        <v>46</v>
      </c>
      <c r="I15" s="102" t="s">
        <v>694</v>
      </c>
      <c r="J15" s="95" t="s">
        <v>46</v>
      </c>
      <c r="K15" s="95" t="s">
        <v>47</v>
      </c>
    </row>
    <row r="16" spans="1:11" x14ac:dyDescent="0.25">
      <c r="A16" s="109">
        <v>45505</v>
      </c>
      <c r="B16" s="94">
        <v>845</v>
      </c>
      <c r="C16" s="96">
        <v>605</v>
      </c>
      <c r="D16" s="96" t="s">
        <v>48</v>
      </c>
      <c r="E16" s="97">
        <v>0.61597222222222225</v>
      </c>
      <c r="F16" s="97">
        <v>0.62291666666666667</v>
      </c>
      <c r="G16" s="30">
        <v>6.9444444444444441E-3</v>
      </c>
      <c r="H16" s="96">
        <v>65</v>
      </c>
      <c r="I16" s="101" t="s">
        <v>686</v>
      </c>
      <c r="J16" s="94" t="s">
        <v>49</v>
      </c>
      <c r="K16" s="94" t="s">
        <v>47</v>
      </c>
    </row>
    <row r="17" spans="1:11" x14ac:dyDescent="0.25">
      <c r="A17" s="110">
        <v>45505</v>
      </c>
      <c r="B17" s="95">
        <v>825</v>
      </c>
      <c r="C17" s="98">
        <v>285</v>
      </c>
      <c r="D17" s="98" t="s">
        <v>50</v>
      </c>
      <c r="E17" s="99">
        <v>0.63888888888888884</v>
      </c>
      <c r="F17" s="99">
        <v>0.64930555555555558</v>
      </c>
      <c r="G17" s="100">
        <v>1.0416666666666666E-2</v>
      </c>
      <c r="H17" s="98">
        <v>18</v>
      </c>
      <c r="I17" s="102" t="s">
        <v>689</v>
      </c>
      <c r="J17" s="95" t="s">
        <v>51</v>
      </c>
      <c r="K17" s="95" t="s">
        <v>47</v>
      </c>
    </row>
    <row r="18" spans="1:11" x14ac:dyDescent="0.25">
      <c r="A18" s="109">
        <v>45505</v>
      </c>
      <c r="B18" s="94">
        <v>836</v>
      </c>
      <c r="C18" s="96">
        <v>395</v>
      </c>
      <c r="D18" s="96" t="s">
        <v>52</v>
      </c>
      <c r="E18" s="97">
        <v>0.62083333333333335</v>
      </c>
      <c r="F18" s="97">
        <v>0.65902777777777777</v>
      </c>
      <c r="G18" s="30">
        <v>3.8194444444444448E-2</v>
      </c>
      <c r="H18" s="96">
        <v>18</v>
      </c>
      <c r="I18" s="101" t="s">
        <v>689</v>
      </c>
      <c r="J18" s="94" t="s">
        <v>53</v>
      </c>
      <c r="K18" s="94" t="s">
        <v>47</v>
      </c>
    </row>
    <row r="19" spans="1:11" x14ac:dyDescent="0.25">
      <c r="A19" s="110">
        <v>45505</v>
      </c>
      <c r="B19" s="95">
        <v>823</v>
      </c>
      <c r="C19" s="98">
        <v>427</v>
      </c>
      <c r="D19" s="98" t="s">
        <v>54</v>
      </c>
      <c r="E19" s="99">
        <v>0.61111111111111116</v>
      </c>
      <c r="F19" s="99">
        <v>0.63749999999999996</v>
      </c>
      <c r="G19" s="100">
        <v>2.7777777777777779E-3</v>
      </c>
      <c r="H19" s="98" t="s">
        <v>56</v>
      </c>
      <c r="I19" s="102" t="s">
        <v>697</v>
      </c>
      <c r="J19" s="95" t="s">
        <v>55</v>
      </c>
      <c r="K19" s="95" t="s">
        <v>47</v>
      </c>
    </row>
    <row r="20" spans="1:11" x14ac:dyDescent="0.25">
      <c r="A20" s="109">
        <v>45505</v>
      </c>
      <c r="B20" s="94">
        <v>814</v>
      </c>
      <c r="C20" s="96">
        <v>499</v>
      </c>
      <c r="D20" s="96" t="s">
        <v>57</v>
      </c>
      <c r="E20" s="97">
        <v>0.64861111111111114</v>
      </c>
      <c r="F20" s="97">
        <v>0.67222222222222228</v>
      </c>
      <c r="G20" s="30">
        <v>2.361111111111111E-2</v>
      </c>
      <c r="H20" s="96">
        <v>41</v>
      </c>
      <c r="I20" s="101" t="s">
        <v>694</v>
      </c>
      <c r="J20" s="94" t="s">
        <v>58</v>
      </c>
      <c r="K20" s="94" t="s">
        <v>47</v>
      </c>
    </row>
    <row r="21" spans="1:11" x14ac:dyDescent="0.25">
      <c r="A21" s="110">
        <v>45505</v>
      </c>
      <c r="B21" s="95">
        <v>829</v>
      </c>
      <c r="C21" s="98">
        <v>1701</v>
      </c>
      <c r="D21" s="98" t="s">
        <v>59</v>
      </c>
      <c r="E21" s="99">
        <v>0.64375000000000004</v>
      </c>
      <c r="F21" s="99">
        <v>0.69513888888888886</v>
      </c>
      <c r="G21" s="100">
        <v>5.1388888888888887E-2</v>
      </c>
      <c r="H21" s="98">
        <v>41</v>
      </c>
      <c r="I21" s="102" t="s">
        <v>694</v>
      </c>
      <c r="J21" s="95" t="s">
        <v>60</v>
      </c>
      <c r="K21" s="95" t="s">
        <v>47</v>
      </c>
    </row>
    <row r="22" spans="1:11" x14ac:dyDescent="0.25">
      <c r="A22" s="109">
        <v>45505</v>
      </c>
      <c r="B22" s="94">
        <v>827</v>
      </c>
      <c r="C22" s="96">
        <v>1273</v>
      </c>
      <c r="D22" s="96" t="s">
        <v>61</v>
      </c>
      <c r="E22" s="97">
        <v>0.65277777777777779</v>
      </c>
      <c r="F22" s="97">
        <v>0.68472222222222223</v>
      </c>
      <c r="G22" s="30">
        <v>3.1944444444444442E-2</v>
      </c>
      <c r="H22" s="96">
        <v>41</v>
      </c>
      <c r="I22" s="101" t="s">
        <v>694</v>
      </c>
      <c r="J22" s="94" t="s">
        <v>62</v>
      </c>
      <c r="K22" s="94" t="s">
        <v>47</v>
      </c>
    </row>
    <row r="23" spans="1:11" x14ac:dyDescent="0.25">
      <c r="A23" s="110">
        <v>45505</v>
      </c>
      <c r="B23" s="95">
        <v>809</v>
      </c>
      <c r="C23" s="98">
        <v>1815</v>
      </c>
      <c r="D23" s="98" t="s">
        <v>63</v>
      </c>
      <c r="E23" s="99">
        <v>0.67152777777777772</v>
      </c>
      <c r="F23" s="99">
        <v>0.6743055555555556</v>
      </c>
      <c r="G23" s="100">
        <v>2.7777777777777779E-3</v>
      </c>
      <c r="H23" s="98">
        <v>95</v>
      </c>
      <c r="I23" s="102" t="s">
        <v>686</v>
      </c>
      <c r="J23" s="95" t="s">
        <v>64</v>
      </c>
      <c r="K23" s="95" t="s">
        <v>47</v>
      </c>
    </row>
    <row r="24" spans="1:11" x14ac:dyDescent="0.25">
      <c r="A24" s="109">
        <v>45505</v>
      </c>
      <c r="B24" s="94">
        <v>826</v>
      </c>
      <c r="C24" s="96">
        <v>659</v>
      </c>
      <c r="D24" s="96" t="s">
        <v>65</v>
      </c>
      <c r="E24" s="97">
        <v>0.67638888888888893</v>
      </c>
      <c r="F24" s="97">
        <v>0.74305555555555558</v>
      </c>
      <c r="G24" s="30">
        <v>4.8611111111111112E-2</v>
      </c>
      <c r="H24" s="96">
        <v>41</v>
      </c>
      <c r="I24" s="101" t="s">
        <v>694</v>
      </c>
      <c r="J24" s="94" t="s">
        <v>66</v>
      </c>
      <c r="K24" s="94" t="s">
        <v>47</v>
      </c>
    </row>
    <row r="25" spans="1:11" x14ac:dyDescent="0.25">
      <c r="A25" s="110">
        <v>45505</v>
      </c>
      <c r="B25" s="95">
        <v>824</v>
      </c>
      <c r="C25" s="98">
        <v>1953</v>
      </c>
      <c r="D25" s="98" t="s">
        <v>67</v>
      </c>
      <c r="E25" s="99">
        <v>0.68055555555555558</v>
      </c>
      <c r="F25" s="99">
        <v>0.6958333333333333</v>
      </c>
      <c r="G25" s="100">
        <v>8.3333333333333332E-3</v>
      </c>
      <c r="H25" s="98" t="s">
        <v>56</v>
      </c>
      <c r="I25" s="102" t="s">
        <v>697</v>
      </c>
      <c r="J25" s="95" t="s">
        <v>68</v>
      </c>
      <c r="K25" s="95" t="s">
        <v>47</v>
      </c>
    </row>
    <row r="26" spans="1:11" x14ac:dyDescent="0.25">
      <c r="A26" s="109">
        <v>45505</v>
      </c>
      <c r="B26" s="94">
        <v>828</v>
      </c>
      <c r="C26" s="96">
        <v>107</v>
      </c>
      <c r="D26" s="96" t="s">
        <v>69</v>
      </c>
      <c r="E26" s="97">
        <v>0.66666666666666663</v>
      </c>
      <c r="F26" s="97">
        <v>0.68055555555555558</v>
      </c>
      <c r="G26" s="30">
        <v>2.0833333333333333E-3</v>
      </c>
      <c r="H26" s="96" t="s">
        <v>71</v>
      </c>
      <c r="I26" s="101" t="s">
        <v>698</v>
      </c>
      <c r="J26" s="94" t="s">
        <v>70</v>
      </c>
      <c r="K26" s="94" t="s">
        <v>47</v>
      </c>
    </row>
    <row r="27" spans="1:11" x14ac:dyDescent="0.25">
      <c r="A27" s="110">
        <v>45505</v>
      </c>
      <c r="B27" s="95">
        <v>848</v>
      </c>
      <c r="C27" s="98">
        <v>1913</v>
      </c>
      <c r="D27" s="98" t="s">
        <v>72</v>
      </c>
      <c r="E27" s="99">
        <v>0.66249999999999998</v>
      </c>
      <c r="F27" s="99">
        <v>0.68541666666666667</v>
      </c>
      <c r="G27" s="100">
        <v>2.2916666666666665E-2</v>
      </c>
      <c r="H27" s="98">
        <v>46</v>
      </c>
      <c r="I27" s="102" t="s">
        <v>694</v>
      </c>
      <c r="J27" s="95" t="s">
        <v>73</v>
      </c>
      <c r="K27" s="95" t="s">
        <v>47</v>
      </c>
    </row>
    <row r="28" spans="1:11" x14ac:dyDescent="0.25">
      <c r="A28" s="109">
        <v>45505</v>
      </c>
      <c r="B28" s="94">
        <v>846</v>
      </c>
      <c r="C28" s="96">
        <v>1617</v>
      </c>
      <c r="D28" s="96" t="s">
        <v>74</v>
      </c>
      <c r="E28" s="97">
        <v>0.69027777777777777</v>
      </c>
      <c r="F28" s="97">
        <v>0.79236111111111107</v>
      </c>
      <c r="G28" s="30">
        <v>0.10208333333333333</v>
      </c>
      <c r="H28" s="96">
        <v>41</v>
      </c>
      <c r="I28" s="101" t="s">
        <v>694</v>
      </c>
      <c r="J28" s="94" t="s">
        <v>75</v>
      </c>
      <c r="K28" s="94" t="s">
        <v>47</v>
      </c>
    </row>
    <row r="29" spans="1:11" x14ac:dyDescent="0.25">
      <c r="A29" s="110">
        <v>45505</v>
      </c>
      <c r="B29" s="95">
        <v>820</v>
      </c>
      <c r="C29" s="98">
        <v>219</v>
      </c>
      <c r="D29" s="98" t="s">
        <v>76</v>
      </c>
      <c r="E29" s="99">
        <v>0.63472222222222219</v>
      </c>
      <c r="F29" s="99">
        <v>0.74930555555555556</v>
      </c>
      <c r="G29" s="100">
        <v>8.3333333333333329E-2</v>
      </c>
      <c r="H29" s="98">
        <v>46</v>
      </c>
      <c r="I29" s="102" t="s">
        <v>694</v>
      </c>
      <c r="J29" s="95" t="s">
        <v>77</v>
      </c>
      <c r="K29" s="95" t="s">
        <v>47</v>
      </c>
    </row>
    <row r="30" spans="1:11" x14ac:dyDescent="0.25">
      <c r="A30" s="109">
        <v>45505</v>
      </c>
      <c r="B30" s="94">
        <v>804</v>
      </c>
      <c r="C30" s="96">
        <v>473</v>
      </c>
      <c r="D30" s="96" t="s">
        <v>78</v>
      </c>
      <c r="E30" s="97">
        <v>0.70833333333333337</v>
      </c>
      <c r="F30" s="97">
        <v>0.74791666666666667</v>
      </c>
      <c r="G30" s="30">
        <v>1.5277777777777777E-2</v>
      </c>
      <c r="H30" s="96">
        <v>37</v>
      </c>
      <c r="I30" s="101" t="s">
        <v>684</v>
      </c>
      <c r="J30" s="94" t="s">
        <v>79</v>
      </c>
      <c r="K30" s="94" t="s">
        <v>47</v>
      </c>
    </row>
    <row r="31" spans="1:11" x14ac:dyDescent="0.25">
      <c r="A31" s="110">
        <v>45506</v>
      </c>
      <c r="B31" s="95">
        <v>830</v>
      </c>
      <c r="C31" s="98">
        <v>391</v>
      </c>
      <c r="D31" s="98" t="s">
        <v>52</v>
      </c>
      <c r="E31" s="99">
        <v>0.25</v>
      </c>
      <c r="F31" s="99">
        <v>0.25624999999999998</v>
      </c>
      <c r="G31" s="100">
        <v>6.2499999999999778E-3</v>
      </c>
      <c r="H31" s="98">
        <v>67</v>
      </c>
      <c r="I31" s="102" t="s">
        <v>691</v>
      </c>
      <c r="J31" s="95" t="s">
        <v>80</v>
      </c>
      <c r="K31" s="95" t="s">
        <v>18</v>
      </c>
    </row>
    <row r="32" spans="1:11" x14ac:dyDescent="0.25">
      <c r="A32" s="109">
        <v>45506</v>
      </c>
      <c r="B32" s="94">
        <v>824</v>
      </c>
      <c r="C32" s="96">
        <v>383</v>
      </c>
      <c r="D32" s="96" t="s">
        <v>81</v>
      </c>
      <c r="E32" s="97">
        <v>0.27361111111111114</v>
      </c>
      <c r="F32" s="97">
        <v>0.29652777777777778</v>
      </c>
      <c r="G32" s="30">
        <v>2.2916666666666665E-2</v>
      </c>
      <c r="H32" s="96">
        <v>51</v>
      </c>
      <c r="I32" s="101" t="s">
        <v>699</v>
      </c>
      <c r="J32" s="94" t="s">
        <v>82</v>
      </c>
      <c r="K32" s="94" t="s">
        <v>18</v>
      </c>
    </row>
    <row r="33" spans="1:11" x14ac:dyDescent="0.25">
      <c r="A33" s="110">
        <v>45506</v>
      </c>
      <c r="B33" s="95">
        <v>831</v>
      </c>
      <c r="C33" s="98">
        <v>1907</v>
      </c>
      <c r="D33" s="98" t="s">
        <v>83</v>
      </c>
      <c r="E33" s="99">
        <v>0.28263888888888888</v>
      </c>
      <c r="F33" s="99">
        <v>0.29097222222222224</v>
      </c>
      <c r="G33" s="100">
        <v>8.3333333333333592E-3</v>
      </c>
      <c r="H33" s="98">
        <v>18</v>
      </c>
      <c r="I33" s="102" t="s">
        <v>689</v>
      </c>
      <c r="J33" s="95" t="s">
        <v>84</v>
      </c>
      <c r="K33" s="95" t="s">
        <v>18</v>
      </c>
    </row>
    <row r="34" spans="1:11" x14ac:dyDescent="0.25">
      <c r="A34" s="109">
        <v>45506</v>
      </c>
      <c r="B34" s="94">
        <v>804</v>
      </c>
      <c r="C34" s="96">
        <v>1835</v>
      </c>
      <c r="D34" s="96" t="s">
        <v>85</v>
      </c>
      <c r="E34" s="97">
        <v>0.29652777777777778</v>
      </c>
      <c r="F34" s="97">
        <v>0.30763888888888891</v>
      </c>
      <c r="G34" s="30">
        <v>2.0833333333333333E-3</v>
      </c>
      <c r="H34" s="96" t="s">
        <v>87</v>
      </c>
      <c r="I34" s="101" t="s">
        <v>689</v>
      </c>
      <c r="J34" s="94" t="s">
        <v>86</v>
      </c>
      <c r="K34" s="94" t="s">
        <v>18</v>
      </c>
    </row>
    <row r="35" spans="1:11" x14ac:dyDescent="0.25">
      <c r="A35" s="110">
        <v>45506</v>
      </c>
      <c r="B35" s="95">
        <v>836</v>
      </c>
      <c r="C35" s="98">
        <v>489</v>
      </c>
      <c r="D35" s="98" t="s">
        <v>88</v>
      </c>
      <c r="E35" s="99">
        <v>0.31041666666666667</v>
      </c>
      <c r="F35" s="99">
        <v>0.31666666666666665</v>
      </c>
      <c r="G35" s="100">
        <v>6.2499999999999778E-3</v>
      </c>
      <c r="H35" s="98">
        <v>67</v>
      </c>
      <c r="I35" s="102" t="s">
        <v>691</v>
      </c>
      <c r="J35" s="95" t="s">
        <v>80</v>
      </c>
      <c r="K35" s="95" t="s">
        <v>18</v>
      </c>
    </row>
    <row r="36" spans="1:11" x14ac:dyDescent="0.25">
      <c r="A36" s="109">
        <v>45506</v>
      </c>
      <c r="B36" s="94">
        <v>825</v>
      </c>
      <c r="C36" s="96">
        <v>558</v>
      </c>
      <c r="D36" s="96" t="s">
        <v>92</v>
      </c>
      <c r="E36" s="97">
        <v>0.33333333333333331</v>
      </c>
      <c r="F36" s="97">
        <v>0.34583333333333333</v>
      </c>
      <c r="G36" s="30">
        <v>1.2500000000000011E-2</v>
      </c>
      <c r="H36" s="96">
        <v>67</v>
      </c>
      <c r="I36" s="101" t="s">
        <v>691</v>
      </c>
      <c r="J36" s="94" t="s">
        <v>80</v>
      </c>
      <c r="K36" s="94" t="s">
        <v>18</v>
      </c>
    </row>
    <row r="37" spans="1:11" x14ac:dyDescent="0.25">
      <c r="A37" s="110">
        <v>45506</v>
      </c>
      <c r="B37" s="95">
        <v>844</v>
      </c>
      <c r="C37" s="98">
        <v>367</v>
      </c>
      <c r="D37" s="98" t="s">
        <v>93</v>
      </c>
      <c r="E37" s="99">
        <v>0.34722222222222221</v>
      </c>
      <c r="F37" s="99">
        <v>0.35347222222222224</v>
      </c>
      <c r="G37" s="100">
        <v>6.2500000000000333E-3</v>
      </c>
      <c r="H37" s="98" t="s">
        <v>22</v>
      </c>
      <c r="I37" s="102" t="s">
        <v>683</v>
      </c>
      <c r="J37" s="95" t="s">
        <v>23</v>
      </c>
      <c r="K37" s="95" t="s">
        <v>18</v>
      </c>
    </row>
    <row r="38" spans="1:11" x14ac:dyDescent="0.25">
      <c r="A38" s="109">
        <v>45506</v>
      </c>
      <c r="B38" s="94">
        <v>823</v>
      </c>
      <c r="C38" s="96">
        <v>1419</v>
      </c>
      <c r="D38" s="96" t="s">
        <v>94</v>
      </c>
      <c r="E38" s="97">
        <v>0.3611111111111111</v>
      </c>
      <c r="F38" s="97">
        <v>0.36319444444444443</v>
      </c>
      <c r="G38" s="30">
        <v>2.0833333333333259E-3</v>
      </c>
      <c r="H38" s="96" t="s">
        <v>34</v>
      </c>
      <c r="I38" s="101" t="s">
        <v>694</v>
      </c>
      <c r="J38" s="94" t="s">
        <v>95</v>
      </c>
      <c r="K38" s="94" t="s">
        <v>18</v>
      </c>
    </row>
    <row r="39" spans="1:11" x14ac:dyDescent="0.25">
      <c r="A39" s="110">
        <v>45506</v>
      </c>
      <c r="B39" s="95">
        <v>801</v>
      </c>
      <c r="C39" s="98">
        <v>501</v>
      </c>
      <c r="D39" s="98" t="s">
        <v>33</v>
      </c>
      <c r="E39" s="99">
        <v>0.3659722222222222</v>
      </c>
      <c r="F39" s="99">
        <v>0.39305555555555555</v>
      </c>
      <c r="G39" s="100">
        <v>2.7083333333333348E-2</v>
      </c>
      <c r="H39" s="95">
        <v>41</v>
      </c>
      <c r="I39" s="102" t="s">
        <v>694</v>
      </c>
      <c r="J39" s="95" t="s">
        <v>96</v>
      </c>
      <c r="K39" s="95" t="s">
        <v>18</v>
      </c>
    </row>
    <row r="40" spans="1:11" x14ac:dyDescent="0.25">
      <c r="A40" s="109">
        <v>45506</v>
      </c>
      <c r="B40" s="94">
        <v>820</v>
      </c>
      <c r="C40" s="96">
        <v>1947</v>
      </c>
      <c r="D40" s="96" t="s">
        <v>97</v>
      </c>
      <c r="E40" s="97">
        <v>0.37083333333333335</v>
      </c>
      <c r="F40" s="97">
        <v>0.40138888888888891</v>
      </c>
      <c r="G40" s="30">
        <v>3.0555555555555558E-2</v>
      </c>
      <c r="H40" s="96">
        <v>46</v>
      </c>
      <c r="I40" s="101" t="s">
        <v>694</v>
      </c>
      <c r="J40" s="94" t="s">
        <v>98</v>
      </c>
      <c r="K40" s="94" t="s">
        <v>18</v>
      </c>
    </row>
    <row r="41" spans="1:11" x14ac:dyDescent="0.25">
      <c r="A41" s="110">
        <v>45506</v>
      </c>
      <c r="B41" s="95">
        <v>834</v>
      </c>
      <c r="C41" s="98">
        <v>1821</v>
      </c>
      <c r="D41" s="98" t="s">
        <v>36</v>
      </c>
      <c r="E41" s="99">
        <v>0.375</v>
      </c>
      <c r="F41" s="99">
        <v>0.48194444444444445</v>
      </c>
      <c r="G41" s="100">
        <v>0.10694444444444445</v>
      </c>
      <c r="H41" s="98">
        <v>51</v>
      </c>
      <c r="I41" s="102" t="s">
        <v>699</v>
      </c>
      <c r="J41" s="95" t="s">
        <v>82</v>
      </c>
      <c r="K41" s="95" t="s">
        <v>18</v>
      </c>
    </row>
    <row r="42" spans="1:11" x14ac:dyDescent="0.25">
      <c r="A42" s="109">
        <v>45506</v>
      </c>
      <c r="B42" s="94">
        <v>822</v>
      </c>
      <c r="C42" s="96">
        <v>1057</v>
      </c>
      <c r="D42" s="96" t="s">
        <v>99</v>
      </c>
      <c r="E42" s="97">
        <v>0.41666666666666669</v>
      </c>
      <c r="F42" s="97">
        <v>0.56944444444444442</v>
      </c>
      <c r="G42" s="30">
        <v>0.15277777777777779</v>
      </c>
      <c r="H42" s="96">
        <v>46</v>
      </c>
      <c r="I42" s="101" t="s">
        <v>694</v>
      </c>
      <c r="J42" s="94" t="s">
        <v>100</v>
      </c>
      <c r="K42" s="94" t="s">
        <v>18</v>
      </c>
    </row>
    <row r="43" spans="1:11" x14ac:dyDescent="0.25">
      <c r="A43" s="110">
        <v>45506</v>
      </c>
      <c r="B43" s="95">
        <v>809</v>
      </c>
      <c r="C43" s="98">
        <v>1651</v>
      </c>
      <c r="D43" s="98" t="s">
        <v>33</v>
      </c>
      <c r="E43" s="99">
        <v>0.4513888888888889</v>
      </c>
      <c r="F43" s="99">
        <v>0.50624999999999998</v>
      </c>
      <c r="G43" s="100">
        <v>5.486111111111111E-2</v>
      </c>
      <c r="H43" s="98">
        <v>51</v>
      </c>
      <c r="I43" s="102" t="s">
        <v>699</v>
      </c>
      <c r="J43" s="95" t="s">
        <v>100</v>
      </c>
      <c r="K43" s="95" t="s">
        <v>18</v>
      </c>
    </row>
    <row r="44" spans="1:11" x14ac:dyDescent="0.25">
      <c r="A44" s="109">
        <v>45506</v>
      </c>
      <c r="B44" s="94">
        <v>840</v>
      </c>
      <c r="C44" s="96">
        <v>101</v>
      </c>
      <c r="D44" s="96" t="s">
        <v>69</v>
      </c>
      <c r="E44" s="97">
        <v>0.50486111111111109</v>
      </c>
      <c r="F44" s="97">
        <v>0.51736111111111116</v>
      </c>
      <c r="G44" s="30">
        <v>1.0416666666666666E-2</v>
      </c>
      <c r="H44" s="96" t="s">
        <v>103</v>
      </c>
      <c r="I44" s="101" t="s">
        <v>689</v>
      </c>
      <c r="J44" s="94" t="s">
        <v>101</v>
      </c>
      <c r="K44" s="94" t="s">
        <v>102</v>
      </c>
    </row>
    <row r="45" spans="1:11" x14ac:dyDescent="0.25">
      <c r="A45" s="110">
        <v>45506</v>
      </c>
      <c r="B45" s="95">
        <v>831</v>
      </c>
      <c r="C45" s="98">
        <v>209</v>
      </c>
      <c r="D45" s="98" t="s">
        <v>104</v>
      </c>
      <c r="E45" s="99">
        <v>0.51388888888888884</v>
      </c>
      <c r="F45" s="99">
        <v>0.53680555555555554</v>
      </c>
      <c r="G45" s="100">
        <v>2.2916666666666665E-2</v>
      </c>
      <c r="H45" s="98" t="s">
        <v>103</v>
      </c>
      <c r="I45" s="102" t="s">
        <v>689</v>
      </c>
      <c r="J45" s="95" t="s">
        <v>105</v>
      </c>
      <c r="K45" s="95" t="s">
        <v>102</v>
      </c>
    </row>
    <row r="46" spans="1:11" x14ac:dyDescent="0.25">
      <c r="A46" s="109">
        <v>45506</v>
      </c>
      <c r="B46" s="94">
        <v>814</v>
      </c>
      <c r="C46" s="96">
        <v>499</v>
      </c>
      <c r="D46" s="96" t="s">
        <v>57</v>
      </c>
      <c r="E46" s="97">
        <v>0.61597222222222225</v>
      </c>
      <c r="F46" s="97">
        <v>0.62361111111111112</v>
      </c>
      <c r="G46" s="30">
        <v>7.6388888888888886E-3</v>
      </c>
      <c r="H46" s="96">
        <v>37</v>
      </c>
      <c r="I46" s="101" t="s">
        <v>684</v>
      </c>
      <c r="J46" s="94" t="s">
        <v>106</v>
      </c>
      <c r="K46" s="94" t="s">
        <v>102</v>
      </c>
    </row>
    <row r="47" spans="1:11" x14ac:dyDescent="0.25">
      <c r="A47" s="110">
        <v>45506</v>
      </c>
      <c r="B47" s="95">
        <v>808</v>
      </c>
      <c r="C47" s="98">
        <v>285</v>
      </c>
      <c r="D47" s="98" t="s">
        <v>50</v>
      </c>
      <c r="E47" s="99">
        <v>0.625</v>
      </c>
      <c r="F47" s="99">
        <v>0.65138888888888891</v>
      </c>
      <c r="G47" s="100">
        <v>1.0416666666666666E-2</v>
      </c>
      <c r="H47" s="98">
        <v>46</v>
      </c>
      <c r="I47" s="102" t="s">
        <v>694</v>
      </c>
      <c r="J47" s="95" t="s">
        <v>107</v>
      </c>
      <c r="K47" s="95" t="s">
        <v>102</v>
      </c>
    </row>
    <row r="48" spans="1:11" x14ac:dyDescent="0.25">
      <c r="A48" s="109">
        <v>45506</v>
      </c>
      <c r="B48" s="94">
        <v>808</v>
      </c>
      <c r="C48" s="96">
        <v>285</v>
      </c>
      <c r="D48" s="96" t="s">
        <v>50</v>
      </c>
      <c r="E48" s="97">
        <v>0.625</v>
      </c>
      <c r="F48" s="97">
        <v>0.65138888888888891</v>
      </c>
      <c r="G48" s="30">
        <v>1.5972222222222221E-2</v>
      </c>
      <c r="H48" s="96" t="s">
        <v>87</v>
      </c>
      <c r="I48" s="101" t="s">
        <v>689</v>
      </c>
      <c r="J48" s="94" t="s">
        <v>107</v>
      </c>
      <c r="K48" s="94" t="s">
        <v>102</v>
      </c>
    </row>
    <row r="49" spans="1:11" x14ac:dyDescent="0.25">
      <c r="A49" s="110">
        <v>45506</v>
      </c>
      <c r="B49" s="95">
        <v>827</v>
      </c>
      <c r="C49" s="98">
        <v>407</v>
      </c>
      <c r="D49" s="98" t="s">
        <v>45</v>
      </c>
      <c r="E49" s="99">
        <v>0.62083333333333335</v>
      </c>
      <c r="F49" s="99">
        <v>0.62916666666666665</v>
      </c>
      <c r="G49" s="100">
        <v>8.3333333333333332E-3</v>
      </c>
      <c r="H49" s="98">
        <v>41</v>
      </c>
      <c r="I49" s="102" t="s">
        <v>694</v>
      </c>
      <c r="J49" s="95" t="s">
        <v>108</v>
      </c>
      <c r="K49" s="95" t="s">
        <v>102</v>
      </c>
    </row>
    <row r="50" spans="1:11" x14ac:dyDescent="0.25">
      <c r="A50" s="109">
        <v>45506</v>
      </c>
      <c r="B50" s="94">
        <v>816</v>
      </c>
      <c r="C50" s="96">
        <v>425</v>
      </c>
      <c r="D50" s="96" t="s">
        <v>54</v>
      </c>
      <c r="E50" s="97">
        <v>0.62986111111111109</v>
      </c>
      <c r="F50" s="97">
        <v>0.6430555555555556</v>
      </c>
      <c r="G50" s="30">
        <v>1.3194444444444444E-2</v>
      </c>
      <c r="H50" s="96">
        <v>41</v>
      </c>
      <c r="I50" s="101" t="s">
        <v>694</v>
      </c>
      <c r="J50" s="94" t="s">
        <v>109</v>
      </c>
      <c r="K50" s="94" t="s">
        <v>102</v>
      </c>
    </row>
    <row r="51" spans="1:11" x14ac:dyDescent="0.25">
      <c r="A51" s="110">
        <v>45506</v>
      </c>
      <c r="B51" s="95">
        <v>832</v>
      </c>
      <c r="C51" s="98">
        <v>1925</v>
      </c>
      <c r="D51" s="98" t="s">
        <v>110</v>
      </c>
      <c r="E51" s="99">
        <v>0.67152777777777772</v>
      </c>
      <c r="F51" s="99">
        <v>0.68472222222222223</v>
      </c>
      <c r="G51" s="100">
        <v>1.3194444444444444E-2</v>
      </c>
      <c r="H51" s="98" t="s">
        <v>111</v>
      </c>
      <c r="I51" s="102" t="s">
        <v>689</v>
      </c>
      <c r="J51" s="95" t="s">
        <v>112</v>
      </c>
      <c r="K51" s="95" t="s">
        <v>102</v>
      </c>
    </row>
    <row r="52" spans="1:11" x14ac:dyDescent="0.25">
      <c r="A52" s="109">
        <v>45506</v>
      </c>
      <c r="B52" s="94">
        <v>824</v>
      </c>
      <c r="C52" s="96">
        <v>295</v>
      </c>
      <c r="D52" s="96" t="s">
        <v>113</v>
      </c>
      <c r="E52" s="97">
        <v>0.64375000000000004</v>
      </c>
      <c r="F52" s="97">
        <v>0.65138888888888891</v>
      </c>
      <c r="G52" s="30">
        <v>6.9444444444444441E-3</v>
      </c>
      <c r="H52" s="96" t="s">
        <v>56</v>
      </c>
      <c r="I52" s="101" t="s">
        <v>697</v>
      </c>
      <c r="J52" s="94" t="s">
        <v>114</v>
      </c>
      <c r="K52" s="94" t="s">
        <v>102</v>
      </c>
    </row>
    <row r="53" spans="1:11" x14ac:dyDescent="0.25">
      <c r="A53" s="110">
        <v>45506</v>
      </c>
      <c r="B53" s="95">
        <v>805</v>
      </c>
      <c r="C53" s="98">
        <v>659</v>
      </c>
      <c r="D53" s="98" t="s">
        <v>65</v>
      </c>
      <c r="E53" s="99">
        <v>0.68541666666666667</v>
      </c>
      <c r="F53" s="99">
        <v>0.76111111111111107</v>
      </c>
      <c r="G53" s="100">
        <v>7.5694444444444439E-2</v>
      </c>
      <c r="H53" s="98">
        <v>46</v>
      </c>
      <c r="I53" s="102" t="s">
        <v>694</v>
      </c>
      <c r="J53" s="95" t="s">
        <v>115</v>
      </c>
      <c r="K53" s="95" t="s">
        <v>102</v>
      </c>
    </row>
    <row r="54" spans="1:11" x14ac:dyDescent="0.25">
      <c r="A54" s="109">
        <v>45506</v>
      </c>
      <c r="B54" s="94">
        <v>834</v>
      </c>
      <c r="C54" s="96">
        <v>635</v>
      </c>
      <c r="D54" s="96" t="s">
        <v>116</v>
      </c>
      <c r="E54" s="97">
        <v>0.69930555555555551</v>
      </c>
      <c r="F54" s="97">
        <v>0.81597222222222221</v>
      </c>
      <c r="G54" s="30">
        <v>8.5416666666666669E-2</v>
      </c>
      <c r="H54" s="96">
        <v>46</v>
      </c>
      <c r="I54" s="101" t="s">
        <v>694</v>
      </c>
      <c r="J54" s="94" t="s">
        <v>117</v>
      </c>
      <c r="K54" s="94" t="s">
        <v>102</v>
      </c>
    </row>
    <row r="55" spans="1:11" x14ac:dyDescent="0.25">
      <c r="A55" s="110">
        <v>45506</v>
      </c>
      <c r="B55" s="95">
        <v>834</v>
      </c>
      <c r="C55" s="98">
        <v>635</v>
      </c>
      <c r="D55" s="98" t="s">
        <v>116</v>
      </c>
      <c r="E55" s="99">
        <v>0.69930555555555551</v>
      </c>
      <c r="F55" s="99">
        <v>0.81597222222222221</v>
      </c>
      <c r="G55" s="100">
        <v>9.7222222222222224E-3</v>
      </c>
      <c r="H55" s="98">
        <v>32</v>
      </c>
      <c r="I55" s="102" t="s">
        <v>689</v>
      </c>
      <c r="J55" s="95" t="s">
        <v>117</v>
      </c>
      <c r="K55" s="95" t="s">
        <v>102</v>
      </c>
    </row>
    <row r="56" spans="1:11" x14ac:dyDescent="0.25">
      <c r="A56" s="109">
        <v>45506</v>
      </c>
      <c r="B56" s="94">
        <v>833</v>
      </c>
      <c r="C56" s="96">
        <v>605</v>
      </c>
      <c r="D56" s="96" t="s">
        <v>48</v>
      </c>
      <c r="E56" s="97">
        <v>0.66666666666666663</v>
      </c>
      <c r="F56" s="97">
        <v>0.73402777777777772</v>
      </c>
      <c r="G56" s="30">
        <v>5.5555555555555552E-2</v>
      </c>
      <c r="H56" s="96">
        <v>46</v>
      </c>
      <c r="I56" s="101" t="s">
        <v>694</v>
      </c>
      <c r="J56" s="94" t="s">
        <v>118</v>
      </c>
      <c r="K56" s="94" t="s">
        <v>102</v>
      </c>
    </row>
    <row r="57" spans="1:11" x14ac:dyDescent="0.25">
      <c r="A57" s="110">
        <v>45506</v>
      </c>
      <c r="B57" s="95">
        <v>833</v>
      </c>
      <c r="C57" s="98">
        <v>605</v>
      </c>
      <c r="D57" s="98" t="s">
        <v>48</v>
      </c>
      <c r="E57" s="99">
        <v>0.66666666666666663</v>
      </c>
      <c r="F57" s="99">
        <v>0.73402777777777772</v>
      </c>
      <c r="G57" s="100">
        <v>5.347222222222222E-2</v>
      </c>
      <c r="H57" s="98" t="s">
        <v>56</v>
      </c>
      <c r="I57" s="102" t="s">
        <v>697</v>
      </c>
      <c r="J57" s="95" t="s">
        <v>118</v>
      </c>
      <c r="K57" s="95" t="s">
        <v>102</v>
      </c>
    </row>
    <row r="58" spans="1:11" x14ac:dyDescent="0.25">
      <c r="A58" s="109">
        <v>45506</v>
      </c>
      <c r="B58" s="94">
        <v>829</v>
      </c>
      <c r="C58" s="96">
        <v>107</v>
      </c>
      <c r="D58" s="96" t="s">
        <v>69</v>
      </c>
      <c r="E58" s="97">
        <v>0.67638888888888893</v>
      </c>
      <c r="F58" s="97">
        <v>0.68541666666666667</v>
      </c>
      <c r="G58" s="30">
        <v>9.0277777777777769E-3</v>
      </c>
      <c r="H58" s="96">
        <v>65</v>
      </c>
      <c r="I58" s="101" t="s">
        <v>686</v>
      </c>
      <c r="J58" s="94" t="s">
        <v>119</v>
      </c>
      <c r="K58" s="94" t="s">
        <v>102</v>
      </c>
    </row>
    <row r="59" spans="1:11" x14ac:dyDescent="0.25">
      <c r="A59" s="110">
        <v>45506</v>
      </c>
      <c r="B59" s="95">
        <v>822</v>
      </c>
      <c r="C59" s="98">
        <v>261</v>
      </c>
      <c r="D59" s="98" t="s">
        <v>120</v>
      </c>
      <c r="E59" s="99">
        <v>0.72916666666666663</v>
      </c>
      <c r="F59" s="99">
        <v>0.80277777777777781</v>
      </c>
      <c r="G59" s="100">
        <v>7.3611111111111113E-2</v>
      </c>
      <c r="H59" s="98">
        <v>46</v>
      </c>
      <c r="I59" s="102" t="s">
        <v>694</v>
      </c>
      <c r="J59" s="95" t="s">
        <v>121</v>
      </c>
      <c r="K59" s="95" t="s">
        <v>102</v>
      </c>
    </row>
    <row r="60" spans="1:11" x14ac:dyDescent="0.25">
      <c r="A60" s="109">
        <v>45506</v>
      </c>
      <c r="B60" s="94">
        <v>844</v>
      </c>
      <c r="C60" s="96">
        <v>1275</v>
      </c>
      <c r="D60" s="96" t="s">
        <v>61</v>
      </c>
      <c r="E60" s="97">
        <v>0.61111111111111116</v>
      </c>
      <c r="F60" s="97">
        <v>0.69374999999999998</v>
      </c>
      <c r="G60" s="30">
        <v>7.6388888888888895E-2</v>
      </c>
      <c r="H60" s="96">
        <v>64</v>
      </c>
      <c r="I60" s="101" t="s">
        <v>686</v>
      </c>
      <c r="J60" s="94" t="s">
        <v>122</v>
      </c>
      <c r="K60" s="94" t="s">
        <v>102</v>
      </c>
    </row>
    <row r="61" spans="1:11" x14ac:dyDescent="0.25">
      <c r="A61" s="110">
        <v>45506</v>
      </c>
      <c r="B61" s="95">
        <v>844</v>
      </c>
      <c r="C61" s="98">
        <v>1275</v>
      </c>
      <c r="D61" s="98" t="s">
        <v>61</v>
      </c>
      <c r="E61" s="99">
        <v>0.61111111111111116</v>
      </c>
      <c r="F61" s="99">
        <v>0.69374999999999998</v>
      </c>
      <c r="G61" s="100">
        <v>6.2500000000000003E-3</v>
      </c>
      <c r="H61" s="98">
        <v>68</v>
      </c>
      <c r="I61" s="102" t="s">
        <v>691</v>
      </c>
      <c r="J61" s="95" t="s">
        <v>122</v>
      </c>
      <c r="K61" s="95" t="s">
        <v>102</v>
      </c>
    </row>
    <row r="62" spans="1:11" x14ac:dyDescent="0.25">
      <c r="A62" s="109">
        <v>45506</v>
      </c>
      <c r="B62" s="94">
        <v>845</v>
      </c>
      <c r="C62" s="96">
        <v>473</v>
      </c>
      <c r="D62" s="96" t="s">
        <v>78</v>
      </c>
      <c r="E62" s="97">
        <v>0.70833333333333337</v>
      </c>
      <c r="F62" s="97">
        <v>0.71805555555555556</v>
      </c>
      <c r="G62" s="30">
        <v>9.7222222222222224E-3</v>
      </c>
      <c r="H62" s="96">
        <v>37</v>
      </c>
      <c r="I62" s="101" t="s">
        <v>684</v>
      </c>
      <c r="J62" s="94" t="s">
        <v>123</v>
      </c>
      <c r="K62" s="94" t="s">
        <v>102</v>
      </c>
    </row>
    <row r="63" spans="1:11" x14ac:dyDescent="0.25">
      <c r="A63" s="110">
        <v>45506</v>
      </c>
      <c r="B63" s="95">
        <v>830</v>
      </c>
      <c r="C63" s="98">
        <v>397</v>
      </c>
      <c r="D63" s="98" t="s">
        <v>52</v>
      </c>
      <c r="E63" s="99">
        <v>0.86458333333333337</v>
      </c>
      <c r="F63" s="99">
        <v>0.87430555555555556</v>
      </c>
      <c r="G63" s="100">
        <v>9.7222222222222224E-3</v>
      </c>
      <c r="H63" s="98" t="s">
        <v>103</v>
      </c>
      <c r="I63" s="102" t="s">
        <v>689</v>
      </c>
      <c r="J63" s="95" t="s">
        <v>124</v>
      </c>
      <c r="K63" s="95" t="s">
        <v>102</v>
      </c>
    </row>
    <row r="64" spans="1:11" x14ac:dyDescent="0.25">
      <c r="A64" s="109">
        <v>45506</v>
      </c>
      <c r="B64" s="94">
        <v>826</v>
      </c>
      <c r="C64" s="96">
        <v>289</v>
      </c>
      <c r="D64" s="96" t="s">
        <v>50</v>
      </c>
      <c r="E64" s="97">
        <v>0.875</v>
      </c>
      <c r="F64" s="97">
        <v>0.8833333333333333</v>
      </c>
      <c r="G64" s="30">
        <v>8.3333333333333332E-3</v>
      </c>
      <c r="H64" s="96" t="s">
        <v>125</v>
      </c>
      <c r="I64" s="101" t="s">
        <v>689</v>
      </c>
      <c r="J64" s="94" t="s">
        <v>126</v>
      </c>
      <c r="K64" s="94" t="s">
        <v>102</v>
      </c>
    </row>
    <row r="65" spans="1:11" x14ac:dyDescent="0.25">
      <c r="A65" s="110">
        <v>45507</v>
      </c>
      <c r="B65" s="95">
        <v>827</v>
      </c>
      <c r="C65" s="98">
        <v>631</v>
      </c>
      <c r="D65" s="98" t="s">
        <v>116</v>
      </c>
      <c r="E65" s="99">
        <v>0.25</v>
      </c>
      <c r="F65" s="99">
        <v>0.25069444444444444</v>
      </c>
      <c r="G65" s="100">
        <v>6.9444444444444447E-4</v>
      </c>
      <c r="H65" s="98">
        <v>65</v>
      </c>
      <c r="I65" s="102" t="s">
        <v>686</v>
      </c>
      <c r="J65" s="95" t="s">
        <v>127</v>
      </c>
      <c r="K65" s="95" t="s">
        <v>18</v>
      </c>
    </row>
    <row r="66" spans="1:11" x14ac:dyDescent="0.25">
      <c r="A66" s="109">
        <v>45507</v>
      </c>
      <c r="B66" s="94">
        <v>819</v>
      </c>
      <c r="C66" s="96">
        <v>383</v>
      </c>
      <c r="D66" s="96" t="s">
        <v>81</v>
      </c>
      <c r="E66" s="97">
        <v>0.2638888888888889</v>
      </c>
      <c r="F66" s="97">
        <v>0.30555555555555558</v>
      </c>
      <c r="G66" s="30">
        <v>4.1666666666666664E-2</v>
      </c>
      <c r="H66" s="96">
        <v>41</v>
      </c>
      <c r="I66" s="101" t="s">
        <v>694</v>
      </c>
      <c r="J66" s="94" t="s">
        <v>128</v>
      </c>
      <c r="K66" s="94" t="s">
        <v>18</v>
      </c>
    </row>
    <row r="67" spans="1:11" x14ac:dyDescent="0.25">
      <c r="A67" s="110">
        <v>45507</v>
      </c>
      <c r="B67" s="95">
        <v>801</v>
      </c>
      <c r="C67" s="98">
        <v>303</v>
      </c>
      <c r="D67" s="98" t="s">
        <v>38</v>
      </c>
      <c r="E67" s="99">
        <v>0.31527777777777777</v>
      </c>
      <c r="F67" s="99">
        <v>0.31597222222222221</v>
      </c>
      <c r="G67" s="100">
        <v>6.9444444444444447E-4</v>
      </c>
      <c r="H67" s="98">
        <v>91</v>
      </c>
      <c r="I67" s="102" t="s">
        <v>696</v>
      </c>
      <c r="J67" s="95" t="s">
        <v>131</v>
      </c>
      <c r="K67" s="95" t="s">
        <v>18</v>
      </c>
    </row>
    <row r="68" spans="1:11" x14ac:dyDescent="0.25">
      <c r="A68" s="109">
        <v>45507</v>
      </c>
      <c r="B68" s="94">
        <v>820</v>
      </c>
      <c r="C68" s="96">
        <v>367</v>
      </c>
      <c r="D68" s="96" t="s">
        <v>93</v>
      </c>
      <c r="E68" s="97">
        <v>0.31944444444444442</v>
      </c>
      <c r="F68" s="97">
        <v>0.34097222222222223</v>
      </c>
      <c r="G68" s="30">
        <v>1.1805555555555555E-2</v>
      </c>
      <c r="H68" s="96" t="s">
        <v>133</v>
      </c>
      <c r="I68" s="101" t="s">
        <v>689</v>
      </c>
      <c r="J68" s="94" t="s">
        <v>132</v>
      </c>
      <c r="K68" s="94" t="s">
        <v>18</v>
      </c>
    </row>
    <row r="69" spans="1:11" x14ac:dyDescent="0.25">
      <c r="A69" s="110">
        <v>45507</v>
      </c>
      <c r="B69" s="95">
        <v>847</v>
      </c>
      <c r="C69" s="98">
        <v>501</v>
      </c>
      <c r="D69" s="98" t="s">
        <v>33</v>
      </c>
      <c r="E69" s="99">
        <v>0.32430555555555557</v>
      </c>
      <c r="F69" s="99">
        <v>0.3263888888888889</v>
      </c>
      <c r="G69" s="100">
        <v>2.0833333333333333E-3</v>
      </c>
      <c r="H69" s="98" t="s">
        <v>134</v>
      </c>
      <c r="I69" s="102" t="s">
        <v>695</v>
      </c>
      <c r="J69" s="95" t="s">
        <v>135</v>
      </c>
      <c r="K69" s="95" t="s">
        <v>18</v>
      </c>
    </row>
    <row r="70" spans="1:11" x14ac:dyDescent="0.25">
      <c r="A70" s="109">
        <v>45507</v>
      </c>
      <c r="B70" s="94">
        <v>813</v>
      </c>
      <c r="C70" s="96">
        <v>573</v>
      </c>
      <c r="D70" s="96" t="s">
        <v>136</v>
      </c>
      <c r="E70" s="97">
        <v>0.33333333333333331</v>
      </c>
      <c r="F70" s="97">
        <v>0.34930555555555554</v>
      </c>
      <c r="G70" s="30">
        <v>1.5972222222222221E-2</v>
      </c>
      <c r="H70" s="96" t="s">
        <v>137</v>
      </c>
      <c r="I70" s="101" t="s">
        <v>692</v>
      </c>
      <c r="J70" s="94" t="s">
        <v>138</v>
      </c>
      <c r="K70" s="94" t="s">
        <v>18</v>
      </c>
    </row>
    <row r="71" spans="1:11" x14ac:dyDescent="0.25">
      <c r="A71" s="110">
        <v>45507</v>
      </c>
      <c r="B71" s="95">
        <v>821</v>
      </c>
      <c r="C71" s="98">
        <v>783</v>
      </c>
      <c r="D71" s="98" t="s">
        <v>139</v>
      </c>
      <c r="E71" s="99">
        <v>0.375</v>
      </c>
      <c r="F71" s="99">
        <v>0.37569444444444444</v>
      </c>
      <c r="G71" s="100">
        <v>6.9444444444444447E-4</v>
      </c>
      <c r="H71" s="98">
        <v>68</v>
      </c>
      <c r="I71" s="102" t="s">
        <v>691</v>
      </c>
      <c r="J71" s="95" t="s">
        <v>140</v>
      </c>
      <c r="K71" s="95" t="s">
        <v>18</v>
      </c>
    </row>
    <row r="72" spans="1:11" x14ac:dyDescent="0.25">
      <c r="A72" s="109">
        <v>45507</v>
      </c>
      <c r="B72" s="94">
        <v>822</v>
      </c>
      <c r="C72" s="96">
        <v>1041</v>
      </c>
      <c r="D72" s="96" t="s">
        <v>141</v>
      </c>
      <c r="E72" s="97">
        <v>0.37847222222222221</v>
      </c>
      <c r="F72" s="97">
        <v>0.38680555555555557</v>
      </c>
      <c r="G72" s="30">
        <v>8.3333333333333332E-3</v>
      </c>
      <c r="H72" s="96" t="s">
        <v>134</v>
      </c>
      <c r="I72" s="101" t="s">
        <v>695</v>
      </c>
      <c r="J72" s="94" t="s">
        <v>142</v>
      </c>
      <c r="K72" s="94" t="s">
        <v>18</v>
      </c>
    </row>
    <row r="73" spans="1:11" x14ac:dyDescent="0.25">
      <c r="A73" s="110">
        <v>45507</v>
      </c>
      <c r="B73" s="95">
        <v>827</v>
      </c>
      <c r="C73" s="98">
        <v>1629</v>
      </c>
      <c r="D73" s="98" t="s">
        <v>120</v>
      </c>
      <c r="E73" s="99">
        <v>0.50486111111111109</v>
      </c>
      <c r="F73" s="99">
        <v>0.5180555555555556</v>
      </c>
      <c r="G73" s="100">
        <v>1.3194444444444509E-2</v>
      </c>
      <c r="H73" s="98">
        <v>41</v>
      </c>
      <c r="I73" s="102" t="s">
        <v>694</v>
      </c>
      <c r="J73" s="95" t="s">
        <v>143</v>
      </c>
      <c r="K73" s="95" t="s">
        <v>144</v>
      </c>
    </row>
    <row r="74" spans="1:11" x14ac:dyDescent="0.25">
      <c r="A74" s="109">
        <v>45507</v>
      </c>
      <c r="B74" s="94">
        <v>844</v>
      </c>
      <c r="C74" s="96">
        <v>407</v>
      </c>
      <c r="D74" s="96" t="s">
        <v>45</v>
      </c>
      <c r="E74" s="97">
        <v>0.62083333333333335</v>
      </c>
      <c r="F74" s="97">
        <v>0.64930555555555558</v>
      </c>
      <c r="G74" s="30">
        <v>1.3888888888888888E-2</v>
      </c>
      <c r="H74" s="96" t="s">
        <v>134</v>
      </c>
      <c r="I74" s="101" t="s">
        <v>695</v>
      </c>
      <c r="J74" s="94" t="s">
        <v>145</v>
      </c>
      <c r="K74" s="94" t="s">
        <v>144</v>
      </c>
    </row>
    <row r="75" spans="1:11" x14ac:dyDescent="0.25">
      <c r="A75" s="110">
        <v>45507</v>
      </c>
      <c r="B75" s="95">
        <v>828</v>
      </c>
      <c r="C75" s="98">
        <v>295</v>
      </c>
      <c r="D75" s="98" t="s">
        <v>113</v>
      </c>
      <c r="E75" s="99">
        <v>0.63472222222222219</v>
      </c>
      <c r="F75" s="99">
        <v>0.64444444444444449</v>
      </c>
      <c r="G75" s="100">
        <v>3.472222222222222E-3</v>
      </c>
      <c r="H75" s="98" t="s">
        <v>71</v>
      </c>
      <c r="I75" s="102" t="s">
        <v>698</v>
      </c>
      <c r="J75" s="95" t="s">
        <v>146</v>
      </c>
      <c r="K75" s="95" t="s">
        <v>144</v>
      </c>
    </row>
    <row r="76" spans="1:11" x14ac:dyDescent="0.25">
      <c r="A76" s="109">
        <v>45507</v>
      </c>
      <c r="B76" s="94">
        <v>819</v>
      </c>
      <c r="C76" s="96">
        <v>425</v>
      </c>
      <c r="D76" s="96" t="s">
        <v>54</v>
      </c>
      <c r="E76" s="97">
        <v>0.63888888888888884</v>
      </c>
      <c r="F76" s="97">
        <v>0.65763888888888888</v>
      </c>
      <c r="G76" s="30">
        <v>9.7222222222222224E-3</v>
      </c>
      <c r="H76" s="96">
        <v>92</v>
      </c>
      <c r="I76" s="101" t="s">
        <v>692</v>
      </c>
      <c r="J76" s="94" t="s">
        <v>147</v>
      </c>
      <c r="K76" s="94" t="s">
        <v>144</v>
      </c>
    </row>
    <row r="77" spans="1:11" x14ac:dyDescent="0.25">
      <c r="A77" s="110">
        <v>45507</v>
      </c>
      <c r="B77" s="95">
        <v>819</v>
      </c>
      <c r="C77" s="98">
        <v>425</v>
      </c>
      <c r="D77" s="98" t="s">
        <v>54</v>
      </c>
      <c r="E77" s="99">
        <v>0.63888888888888884</v>
      </c>
      <c r="F77" s="99">
        <v>0.65763888888888888</v>
      </c>
      <c r="G77" s="100">
        <v>9.0277777777777769E-3</v>
      </c>
      <c r="H77" s="98">
        <v>32</v>
      </c>
      <c r="I77" s="102" t="s">
        <v>689</v>
      </c>
      <c r="J77" s="95" t="s">
        <v>148</v>
      </c>
      <c r="K77" s="95" t="s">
        <v>144</v>
      </c>
    </row>
    <row r="78" spans="1:11" x14ac:dyDescent="0.25">
      <c r="A78" s="109">
        <v>45507</v>
      </c>
      <c r="B78" s="94">
        <v>823</v>
      </c>
      <c r="C78" s="96">
        <v>605</v>
      </c>
      <c r="D78" s="96" t="s">
        <v>48</v>
      </c>
      <c r="E78" s="97">
        <v>0.64375000000000004</v>
      </c>
      <c r="F78" s="97">
        <v>0.69444444444444442</v>
      </c>
      <c r="G78" s="30">
        <v>5.0694444444444375E-2</v>
      </c>
      <c r="H78" s="96" t="s">
        <v>149</v>
      </c>
      <c r="I78" s="101" t="s">
        <v>689</v>
      </c>
      <c r="J78" s="94" t="s">
        <v>150</v>
      </c>
      <c r="K78" s="94" t="s">
        <v>144</v>
      </c>
    </row>
    <row r="79" spans="1:11" x14ac:dyDescent="0.25">
      <c r="A79" s="110">
        <v>45508</v>
      </c>
      <c r="B79" s="95">
        <v>830</v>
      </c>
      <c r="C79" s="98">
        <v>1907</v>
      </c>
      <c r="D79" s="98" t="s">
        <v>83</v>
      </c>
      <c r="E79" s="99">
        <v>0.26874999999999999</v>
      </c>
      <c r="F79" s="99">
        <v>0.27083333333333331</v>
      </c>
      <c r="G79" s="100">
        <v>2.0833333333333333E-3</v>
      </c>
      <c r="H79" s="98" t="s">
        <v>151</v>
      </c>
      <c r="I79" s="102" t="s">
        <v>693</v>
      </c>
      <c r="J79" s="95" t="s">
        <v>152</v>
      </c>
      <c r="K79" s="95" t="s">
        <v>47</v>
      </c>
    </row>
    <row r="80" spans="1:11" x14ac:dyDescent="0.25">
      <c r="A80" s="109">
        <v>45508</v>
      </c>
      <c r="B80" s="94">
        <v>828</v>
      </c>
      <c r="C80" s="96">
        <v>567</v>
      </c>
      <c r="D80" s="96" t="s">
        <v>16</v>
      </c>
      <c r="E80" s="97">
        <v>0.28263888888888888</v>
      </c>
      <c r="F80" s="97">
        <v>0.29097222222222224</v>
      </c>
      <c r="G80" s="30">
        <v>8.3333333333333332E-3</v>
      </c>
      <c r="H80" s="96">
        <v>41</v>
      </c>
      <c r="I80" s="101" t="s">
        <v>694</v>
      </c>
      <c r="J80" s="94" t="s">
        <v>153</v>
      </c>
      <c r="K80" s="94" t="s">
        <v>47</v>
      </c>
    </row>
    <row r="81" spans="1:11" x14ac:dyDescent="0.25">
      <c r="A81" s="110">
        <v>45508</v>
      </c>
      <c r="B81" s="95">
        <v>825</v>
      </c>
      <c r="C81" s="98">
        <v>1123</v>
      </c>
      <c r="D81" s="98" t="s">
        <v>28</v>
      </c>
      <c r="E81" s="99">
        <v>0.34305555555555556</v>
      </c>
      <c r="F81" s="99">
        <v>0.3527777777777778</v>
      </c>
      <c r="G81" s="100">
        <v>9.7222222222222224E-3</v>
      </c>
      <c r="H81" s="98">
        <v>46</v>
      </c>
      <c r="I81" s="102" t="s">
        <v>694</v>
      </c>
      <c r="J81" s="95" t="s">
        <v>154</v>
      </c>
      <c r="K81" s="95" t="s">
        <v>47</v>
      </c>
    </row>
    <row r="82" spans="1:11" x14ac:dyDescent="0.25">
      <c r="A82" s="109">
        <v>45508</v>
      </c>
      <c r="B82" s="94">
        <v>820</v>
      </c>
      <c r="C82" s="96">
        <v>1057</v>
      </c>
      <c r="D82" s="96" t="s">
        <v>99</v>
      </c>
      <c r="E82" s="97">
        <v>0.37083333333333335</v>
      </c>
      <c r="F82" s="97">
        <v>0.37361111111111112</v>
      </c>
      <c r="G82" s="30">
        <v>2.7777777777777779E-3</v>
      </c>
      <c r="H82" s="96" t="s">
        <v>34</v>
      </c>
      <c r="I82" s="101" t="s">
        <v>694</v>
      </c>
      <c r="J82" s="94" t="s">
        <v>155</v>
      </c>
      <c r="K82" s="94" t="s">
        <v>47</v>
      </c>
    </row>
    <row r="83" spans="1:11" x14ac:dyDescent="0.25">
      <c r="A83" s="110">
        <v>45508</v>
      </c>
      <c r="B83" s="95">
        <v>808</v>
      </c>
      <c r="C83" s="98">
        <v>909</v>
      </c>
      <c r="D83" s="98" t="s">
        <v>31</v>
      </c>
      <c r="E83" s="99">
        <v>0.38472222222222224</v>
      </c>
      <c r="F83" s="99">
        <v>0.39166666666666666</v>
      </c>
      <c r="G83" s="100">
        <v>6.9444444444444441E-3</v>
      </c>
      <c r="H83" s="98" t="s">
        <v>34</v>
      </c>
      <c r="I83" s="102" t="s">
        <v>694</v>
      </c>
      <c r="J83" s="95" t="s">
        <v>155</v>
      </c>
      <c r="K83" s="95" t="s">
        <v>47</v>
      </c>
    </row>
    <row r="84" spans="1:11" x14ac:dyDescent="0.25">
      <c r="A84" s="109">
        <v>45508</v>
      </c>
      <c r="B84" s="94">
        <v>821</v>
      </c>
      <c r="C84" s="96">
        <v>471</v>
      </c>
      <c r="D84" s="96" t="s">
        <v>78</v>
      </c>
      <c r="E84" s="97">
        <v>0.39861111111111114</v>
      </c>
      <c r="F84" s="97">
        <v>0.41180555555555554</v>
      </c>
      <c r="G84" s="30">
        <v>1.3194444444444444E-2</v>
      </c>
      <c r="H84" s="96" t="s">
        <v>34</v>
      </c>
      <c r="I84" s="101" t="s">
        <v>694</v>
      </c>
      <c r="J84" s="94" t="s">
        <v>155</v>
      </c>
      <c r="K84" s="94" t="s">
        <v>47</v>
      </c>
    </row>
    <row r="85" spans="1:11" x14ac:dyDescent="0.25">
      <c r="A85" s="110">
        <v>45508</v>
      </c>
      <c r="B85" s="95">
        <v>829</v>
      </c>
      <c r="C85" s="98">
        <v>1653</v>
      </c>
      <c r="D85" s="98" t="s">
        <v>59</v>
      </c>
      <c r="E85" s="99">
        <v>0.40763888888888888</v>
      </c>
      <c r="F85" s="99">
        <v>0.42430555555555555</v>
      </c>
      <c r="G85" s="100">
        <v>1.6666666666666666E-2</v>
      </c>
      <c r="H85" s="98" t="s">
        <v>34</v>
      </c>
      <c r="I85" s="102" t="s">
        <v>694</v>
      </c>
      <c r="J85" s="95" t="s">
        <v>155</v>
      </c>
      <c r="K85" s="95" t="s">
        <v>47</v>
      </c>
    </row>
    <row r="86" spans="1:11" x14ac:dyDescent="0.25">
      <c r="A86" s="109">
        <v>45508</v>
      </c>
      <c r="B86" s="94">
        <v>822</v>
      </c>
      <c r="C86" s="96">
        <v>1917</v>
      </c>
      <c r="D86" s="96" t="s">
        <v>25</v>
      </c>
      <c r="E86" s="97">
        <v>0.43819444444444444</v>
      </c>
      <c r="F86" s="97">
        <v>0.56736111111111109</v>
      </c>
      <c r="G86" s="30">
        <v>2.0833333333333332E-2</v>
      </c>
      <c r="H86" s="96" t="s">
        <v>34</v>
      </c>
      <c r="I86" s="101" t="s">
        <v>694</v>
      </c>
      <c r="J86" s="94" t="s">
        <v>156</v>
      </c>
      <c r="K86" s="94" t="s">
        <v>47</v>
      </c>
    </row>
    <row r="87" spans="1:11" x14ac:dyDescent="0.25">
      <c r="A87" s="110">
        <v>45508</v>
      </c>
      <c r="B87" s="95">
        <v>822</v>
      </c>
      <c r="C87" s="98">
        <v>1917</v>
      </c>
      <c r="D87" s="98" t="s">
        <v>25</v>
      </c>
      <c r="E87" s="99">
        <v>0.43819444444444444</v>
      </c>
      <c r="F87" s="99">
        <v>0.56736111111111109</v>
      </c>
      <c r="G87" s="100">
        <v>0.12916666666666668</v>
      </c>
      <c r="H87" s="98">
        <v>41</v>
      </c>
      <c r="I87" s="102" t="s">
        <v>694</v>
      </c>
      <c r="J87" s="95" t="s">
        <v>156</v>
      </c>
      <c r="K87" s="95" t="s">
        <v>47</v>
      </c>
    </row>
    <row r="88" spans="1:11" x14ac:dyDescent="0.25">
      <c r="A88" s="109">
        <v>45508</v>
      </c>
      <c r="B88" s="94">
        <v>840</v>
      </c>
      <c r="C88" s="96">
        <v>345</v>
      </c>
      <c r="D88" s="96" t="s">
        <v>24</v>
      </c>
      <c r="E88" s="97">
        <v>0.59305555555555556</v>
      </c>
      <c r="F88" s="97">
        <v>0.67500000000000004</v>
      </c>
      <c r="G88" s="30">
        <v>8.1944444444444445E-2</v>
      </c>
      <c r="H88" s="96">
        <v>83</v>
      </c>
      <c r="I88" s="101" t="s">
        <v>683</v>
      </c>
      <c r="J88" s="94" t="s">
        <v>157</v>
      </c>
      <c r="K88" s="94" t="s">
        <v>47</v>
      </c>
    </row>
    <row r="89" spans="1:11" x14ac:dyDescent="0.25">
      <c r="A89" s="110">
        <v>45508</v>
      </c>
      <c r="B89" s="95">
        <v>825</v>
      </c>
      <c r="C89" s="98">
        <v>637</v>
      </c>
      <c r="D89" s="98" t="s">
        <v>116</v>
      </c>
      <c r="E89" s="99">
        <v>0.61111111111111116</v>
      </c>
      <c r="F89" s="99">
        <v>0.64444444444444449</v>
      </c>
      <c r="G89" s="100">
        <v>1.0416666666666666E-2</v>
      </c>
      <c r="H89" s="98">
        <v>65</v>
      </c>
      <c r="I89" s="102" t="s">
        <v>686</v>
      </c>
      <c r="J89" s="95" t="s">
        <v>158</v>
      </c>
      <c r="K89" s="95" t="s">
        <v>47</v>
      </c>
    </row>
    <row r="90" spans="1:11" x14ac:dyDescent="0.25">
      <c r="A90" s="109">
        <v>45508</v>
      </c>
      <c r="B90" s="94">
        <v>823</v>
      </c>
      <c r="C90" s="96">
        <v>681</v>
      </c>
      <c r="D90" s="96" t="s">
        <v>159</v>
      </c>
      <c r="E90" s="97">
        <v>0.61597222222222225</v>
      </c>
      <c r="F90" s="97">
        <v>0.62152777777777779</v>
      </c>
      <c r="G90" s="30">
        <v>5.5555555555555558E-3</v>
      </c>
      <c r="H90" s="96" t="s">
        <v>71</v>
      </c>
      <c r="I90" s="101" t="s">
        <v>698</v>
      </c>
      <c r="J90" s="94" t="s">
        <v>160</v>
      </c>
      <c r="K90" s="94" t="s">
        <v>47</v>
      </c>
    </row>
    <row r="91" spans="1:11" x14ac:dyDescent="0.25">
      <c r="A91" s="110">
        <v>45508</v>
      </c>
      <c r="B91" s="95">
        <v>820</v>
      </c>
      <c r="C91" s="98">
        <v>395</v>
      </c>
      <c r="D91" s="98" t="s">
        <v>52</v>
      </c>
      <c r="E91" s="99">
        <v>0.63472222222222219</v>
      </c>
      <c r="F91" s="99">
        <v>0.71111111111111114</v>
      </c>
      <c r="G91" s="100">
        <v>6.9444444444444441E-3</v>
      </c>
      <c r="H91" s="98" t="s">
        <v>162</v>
      </c>
      <c r="I91" s="102" t="s">
        <v>694</v>
      </c>
      <c r="J91" s="95" t="s">
        <v>161</v>
      </c>
      <c r="K91" s="95" t="s">
        <v>47</v>
      </c>
    </row>
    <row r="92" spans="1:11" x14ac:dyDescent="0.25">
      <c r="A92" s="109">
        <v>45508</v>
      </c>
      <c r="B92" s="94">
        <v>813</v>
      </c>
      <c r="C92" s="96">
        <v>425</v>
      </c>
      <c r="D92" s="96" t="s">
        <v>54</v>
      </c>
      <c r="E92" s="97">
        <v>0.64375000000000004</v>
      </c>
      <c r="F92" s="97">
        <v>0.71875</v>
      </c>
      <c r="G92" s="30">
        <v>8.3333333333333332E-3</v>
      </c>
      <c r="H92" s="96" t="s">
        <v>164</v>
      </c>
      <c r="I92" s="101" t="s">
        <v>690</v>
      </c>
      <c r="J92" s="94" t="s">
        <v>163</v>
      </c>
      <c r="K92" s="94" t="s">
        <v>47</v>
      </c>
    </row>
    <row r="93" spans="1:11" x14ac:dyDescent="0.25">
      <c r="A93" s="110">
        <v>45508</v>
      </c>
      <c r="B93" s="95">
        <v>856</v>
      </c>
      <c r="C93" s="98">
        <v>285</v>
      </c>
      <c r="D93" s="98" t="s">
        <v>50</v>
      </c>
      <c r="E93" s="99">
        <v>0.64861111111111114</v>
      </c>
      <c r="F93" s="99">
        <v>0.66180555555555554</v>
      </c>
      <c r="G93" s="100">
        <v>7.6388888888888886E-3</v>
      </c>
      <c r="H93" s="98" t="s">
        <v>166</v>
      </c>
      <c r="I93" s="102" t="s">
        <v>697</v>
      </c>
      <c r="J93" s="95" t="s">
        <v>165</v>
      </c>
      <c r="K93" s="95" t="s">
        <v>47</v>
      </c>
    </row>
    <row r="94" spans="1:11" x14ac:dyDescent="0.25">
      <c r="A94" s="109">
        <v>45508</v>
      </c>
      <c r="B94" s="94">
        <v>834</v>
      </c>
      <c r="C94" s="96">
        <v>1815</v>
      </c>
      <c r="D94" s="96" t="s">
        <v>63</v>
      </c>
      <c r="E94" s="97">
        <v>0.65763888888888888</v>
      </c>
      <c r="F94" s="97">
        <v>0.69097222222222221</v>
      </c>
      <c r="G94" s="30">
        <v>3.3333333333333333E-2</v>
      </c>
      <c r="H94" s="96">
        <v>95</v>
      </c>
      <c r="I94" s="101" t="s">
        <v>686</v>
      </c>
      <c r="J94" s="94" t="s">
        <v>167</v>
      </c>
      <c r="K94" s="94" t="s">
        <v>47</v>
      </c>
    </row>
    <row r="95" spans="1:11" x14ac:dyDescent="0.25">
      <c r="A95" s="110">
        <v>45508</v>
      </c>
      <c r="B95" s="95">
        <v>836</v>
      </c>
      <c r="C95" s="98">
        <v>607</v>
      </c>
      <c r="D95" s="98" t="s">
        <v>48</v>
      </c>
      <c r="E95" s="99">
        <v>0.69444444444444442</v>
      </c>
      <c r="F95" s="99">
        <v>0.7</v>
      </c>
      <c r="G95" s="100">
        <v>5.5555555555555558E-3</v>
      </c>
      <c r="H95" s="98" t="s">
        <v>56</v>
      </c>
      <c r="I95" s="102" t="s">
        <v>697</v>
      </c>
      <c r="J95" s="95" t="s">
        <v>168</v>
      </c>
      <c r="K95" s="95" t="s">
        <v>47</v>
      </c>
    </row>
    <row r="96" spans="1:11" x14ac:dyDescent="0.25">
      <c r="A96" s="109">
        <v>45508</v>
      </c>
      <c r="B96" s="94">
        <v>801</v>
      </c>
      <c r="C96" s="96">
        <v>107</v>
      </c>
      <c r="D96" s="96" t="s">
        <v>69</v>
      </c>
      <c r="E96" s="97">
        <v>0.67638888888888893</v>
      </c>
      <c r="F96" s="97">
        <v>0.67708333333333337</v>
      </c>
      <c r="G96" s="30">
        <v>6.9444444444444447E-4</v>
      </c>
      <c r="H96" s="96" t="s">
        <v>71</v>
      </c>
      <c r="I96" s="101" t="s">
        <v>698</v>
      </c>
      <c r="J96" s="94" t="s">
        <v>169</v>
      </c>
      <c r="K96" s="94" t="s">
        <v>47</v>
      </c>
    </row>
    <row r="97" spans="1:11" x14ac:dyDescent="0.25">
      <c r="A97" s="110">
        <v>45508</v>
      </c>
      <c r="B97" s="95">
        <v>827</v>
      </c>
      <c r="C97" s="98">
        <v>1037</v>
      </c>
      <c r="D97" s="98" t="s">
        <v>170</v>
      </c>
      <c r="E97" s="99">
        <v>0.69930555555555551</v>
      </c>
      <c r="F97" s="99">
        <v>0.71736111111111112</v>
      </c>
      <c r="G97" s="100">
        <v>6.9444444444444441E-3</v>
      </c>
      <c r="H97" s="98">
        <v>41</v>
      </c>
      <c r="I97" s="102" t="s">
        <v>694</v>
      </c>
      <c r="J97" s="95" t="s">
        <v>171</v>
      </c>
      <c r="K97" s="95" t="s">
        <v>47</v>
      </c>
    </row>
    <row r="98" spans="1:11" x14ac:dyDescent="0.25">
      <c r="A98" s="109">
        <v>45508</v>
      </c>
      <c r="B98" s="94">
        <v>804</v>
      </c>
      <c r="C98" s="96">
        <v>1913</v>
      </c>
      <c r="D98" s="96" t="s">
        <v>72</v>
      </c>
      <c r="E98" s="97">
        <v>0.67152777777777772</v>
      </c>
      <c r="F98" s="97">
        <v>0.68819444444444444</v>
      </c>
      <c r="G98" s="30">
        <v>2.7777777777777779E-3</v>
      </c>
      <c r="H98" s="96">
        <v>68</v>
      </c>
      <c r="I98" s="101" t="s">
        <v>691</v>
      </c>
      <c r="J98" s="94" t="s">
        <v>172</v>
      </c>
      <c r="K98" s="94" t="s">
        <v>47</v>
      </c>
    </row>
    <row r="99" spans="1:11" x14ac:dyDescent="0.25">
      <c r="A99" s="110">
        <v>45508</v>
      </c>
      <c r="B99" s="95">
        <v>844</v>
      </c>
      <c r="C99" s="98">
        <v>1803</v>
      </c>
      <c r="D99" s="98" t="s">
        <v>173</v>
      </c>
      <c r="E99" s="99">
        <v>0.37986111111111109</v>
      </c>
      <c r="F99" s="99">
        <v>0.64375000000000004</v>
      </c>
      <c r="G99" s="100">
        <v>0.2638888888888889</v>
      </c>
      <c r="H99" s="98">
        <v>46</v>
      </c>
      <c r="I99" s="102" t="s">
        <v>694</v>
      </c>
      <c r="J99" s="95" t="s">
        <v>174</v>
      </c>
      <c r="K99" s="95" t="s">
        <v>47</v>
      </c>
    </row>
    <row r="100" spans="1:11" x14ac:dyDescent="0.25">
      <c r="A100" s="109">
        <v>45508</v>
      </c>
      <c r="B100" s="94">
        <v>850</v>
      </c>
      <c r="C100" s="96">
        <v>1701</v>
      </c>
      <c r="D100" s="96" t="s">
        <v>59</v>
      </c>
      <c r="E100" s="97">
        <v>0.66249999999999998</v>
      </c>
      <c r="F100" s="97">
        <v>0.67152777777777772</v>
      </c>
      <c r="G100" s="30">
        <v>9.0277777777777769E-3</v>
      </c>
      <c r="H100" s="96" t="s">
        <v>175</v>
      </c>
      <c r="I100" s="101" t="s">
        <v>689</v>
      </c>
      <c r="J100" s="94" t="s">
        <v>176</v>
      </c>
      <c r="K100" s="94" t="s">
        <v>47</v>
      </c>
    </row>
    <row r="101" spans="1:11" x14ac:dyDescent="0.25">
      <c r="A101" s="110">
        <v>45508</v>
      </c>
      <c r="B101" s="95">
        <v>843</v>
      </c>
      <c r="C101" s="98">
        <v>261</v>
      </c>
      <c r="D101" s="98" t="s">
        <v>120</v>
      </c>
      <c r="E101" s="99">
        <v>0.72916666666666663</v>
      </c>
      <c r="F101" s="99">
        <v>0.81666666666666665</v>
      </c>
      <c r="G101" s="100">
        <v>8.7499999999999994E-2</v>
      </c>
      <c r="H101" s="98">
        <v>95</v>
      </c>
      <c r="I101" s="102" t="s">
        <v>686</v>
      </c>
      <c r="J101" s="95" t="s">
        <v>177</v>
      </c>
      <c r="K101" s="95" t="s">
        <v>47</v>
      </c>
    </row>
    <row r="102" spans="1:11" x14ac:dyDescent="0.25">
      <c r="A102" s="109">
        <v>45509</v>
      </c>
      <c r="B102" s="94">
        <v>847</v>
      </c>
      <c r="C102" s="96">
        <v>265</v>
      </c>
      <c r="D102" s="96" t="s">
        <v>178</v>
      </c>
      <c r="E102" s="97">
        <v>0.26874999999999999</v>
      </c>
      <c r="F102" s="97">
        <v>0.2722222222222222</v>
      </c>
      <c r="G102" s="30">
        <v>3.4722222222222099E-3</v>
      </c>
      <c r="H102" s="96" t="s">
        <v>103</v>
      </c>
      <c r="I102" s="101" t="s">
        <v>689</v>
      </c>
      <c r="J102" s="94" t="s">
        <v>179</v>
      </c>
      <c r="K102" s="94" t="s">
        <v>102</v>
      </c>
    </row>
    <row r="103" spans="1:11" x14ac:dyDescent="0.25">
      <c r="A103" s="110">
        <v>45509</v>
      </c>
      <c r="B103" s="95">
        <v>813</v>
      </c>
      <c r="C103" s="98">
        <v>501</v>
      </c>
      <c r="D103" s="98" t="s">
        <v>33</v>
      </c>
      <c r="E103" s="99">
        <v>0.27361111111111114</v>
      </c>
      <c r="F103" s="99">
        <v>0.28958333333333336</v>
      </c>
      <c r="G103" s="100">
        <v>1.5972222222222221E-2</v>
      </c>
      <c r="H103" s="98" t="s">
        <v>180</v>
      </c>
      <c r="I103" s="102" t="s">
        <v>698</v>
      </c>
      <c r="J103" s="95" t="s">
        <v>181</v>
      </c>
      <c r="K103" s="95" t="s">
        <v>102</v>
      </c>
    </row>
    <row r="104" spans="1:11" x14ac:dyDescent="0.25">
      <c r="A104" s="109">
        <v>45509</v>
      </c>
      <c r="B104" s="94">
        <v>845</v>
      </c>
      <c r="C104" s="96">
        <v>383</v>
      </c>
      <c r="D104" s="96" t="s">
        <v>81</v>
      </c>
      <c r="E104" s="97">
        <v>0.27777777777777779</v>
      </c>
      <c r="F104" s="97">
        <v>0.27916666666666667</v>
      </c>
      <c r="G104" s="30">
        <v>1.388888888888884E-3</v>
      </c>
      <c r="H104" s="96" t="s">
        <v>182</v>
      </c>
      <c r="I104" s="101" t="s">
        <v>688</v>
      </c>
      <c r="J104" s="94" t="s">
        <v>183</v>
      </c>
      <c r="K104" s="94" t="s">
        <v>102</v>
      </c>
    </row>
    <row r="105" spans="1:11" x14ac:dyDescent="0.25">
      <c r="A105" s="110">
        <v>45509</v>
      </c>
      <c r="B105" s="95">
        <v>824</v>
      </c>
      <c r="C105" s="98">
        <v>1907</v>
      </c>
      <c r="D105" s="98" t="s">
        <v>83</v>
      </c>
      <c r="E105" s="99">
        <v>0.28263888888888888</v>
      </c>
      <c r="F105" s="99">
        <v>0.28819444444444442</v>
      </c>
      <c r="G105" s="100">
        <v>5.5555555555555358E-3</v>
      </c>
      <c r="H105" s="98" t="s">
        <v>182</v>
      </c>
      <c r="I105" s="102" t="s">
        <v>688</v>
      </c>
      <c r="J105" s="95" t="s">
        <v>184</v>
      </c>
      <c r="K105" s="95" t="s">
        <v>102</v>
      </c>
    </row>
    <row r="106" spans="1:11" x14ac:dyDescent="0.25">
      <c r="A106" s="109">
        <v>45509</v>
      </c>
      <c r="B106" s="94">
        <v>833</v>
      </c>
      <c r="C106" s="96">
        <v>567</v>
      </c>
      <c r="D106" s="96" t="s">
        <v>16</v>
      </c>
      <c r="E106" s="97">
        <v>0.28749999999999998</v>
      </c>
      <c r="F106" s="97">
        <v>0.29930555555555555</v>
      </c>
      <c r="G106" s="30">
        <v>1.1805555555555569E-2</v>
      </c>
      <c r="H106" s="96" t="s">
        <v>182</v>
      </c>
      <c r="I106" s="101" t="s">
        <v>688</v>
      </c>
      <c r="J106" s="94" t="s">
        <v>185</v>
      </c>
      <c r="K106" s="94" t="s">
        <v>102</v>
      </c>
    </row>
    <row r="107" spans="1:11" x14ac:dyDescent="0.25">
      <c r="A107" s="110">
        <v>45509</v>
      </c>
      <c r="B107" s="95">
        <v>846</v>
      </c>
      <c r="C107" s="98">
        <v>233</v>
      </c>
      <c r="D107" s="98" t="s">
        <v>186</v>
      </c>
      <c r="E107" s="99">
        <v>0.29166666666666669</v>
      </c>
      <c r="F107" s="99">
        <v>0.30416666666666664</v>
      </c>
      <c r="G107" s="100">
        <v>1.2499999999999956E-2</v>
      </c>
      <c r="H107" s="98" t="s">
        <v>182</v>
      </c>
      <c r="I107" s="102" t="s">
        <v>688</v>
      </c>
      <c r="J107" s="95" t="s">
        <v>184</v>
      </c>
      <c r="K107" s="95" t="s">
        <v>102</v>
      </c>
    </row>
    <row r="108" spans="1:11" x14ac:dyDescent="0.25">
      <c r="A108" s="109">
        <v>45509</v>
      </c>
      <c r="B108" s="94">
        <v>821</v>
      </c>
      <c r="C108" s="96">
        <v>1835</v>
      </c>
      <c r="D108" s="96" t="s">
        <v>85</v>
      </c>
      <c r="E108" s="97">
        <v>0.29652777777777778</v>
      </c>
      <c r="F108" s="97">
        <v>0.30208333333333331</v>
      </c>
      <c r="G108" s="30">
        <v>5.5555555555555358E-3</v>
      </c>
      <c r="H108" s="96" t="s">
        <v>182</v>
      </c>
      <c r="I108" s="101" t="s">
        <v>688</v>
      </c>
      <c r="J108" s="94" t="s">
        <v>187</v>
      </c>
      <c r="K108" s="94" t="s">
        <v>102</v>
      </c>
    </row>
    <row r="109" spans="1:11" x14ac:dyDescent="0.25">
      <c r="A109" s="110">
        <v>45509</v>
      </c>
      <c r="B109" s="95">
        <v>814</v>
      </c>
      <c r="C109" s="98">
        <v>251</v>
      </c>
      <c r="D109" s="98" t="s">
        <v>129</v>
      </c>
      <c r="E109" s="99">
        <v>0.30138888888888887</v>
      </c>
      <c r="F109" s="99">
        <v>0.30763888888888891</v>
      </c>
      <c r="G109" s="100">
        <v>6.2500000000000333E-3</v>
      </c>
      <c r="H109" s="98" t="s">
        <v>182</v>
      </c>
      <c r="I109" s="102" t="s">
        <v>688</v>
      </c>
      <c r="J109" s="95" t="s">
        <v>188</v>
      </c>
      <c r="K109" s="95" t="s">
        <v>102</v>
      </c>
    </row>
    <row r="110" spans="1:11" x14ac:dyDescent="0.25">
      <c r="A110" s="109">
        <v>45509</v>
      </c>
      <c r="B110" s="94">
        <v>828</v>
      </c>
      <c r="C110" s="96">
        <v>1767</v>
      </c>
      <c r="D110" s="96" t="s">
        <v>40</v>
      </c>
      <c r="E110" s="97">
        <v>0.30555555555555558</v>
      </c>
      <c r="F110" s="97">
        <v>0.34027777777777779</v>
      </c>
      <c r="G110" s="30">
        <v>3.472222222222221E-2</v>
      </c>
      <c r="H110" s="96" t="s">
        <v>189</v>
      </c>
      <c r="I110" s="101" t="s">
        <v>688</v>
      </c>
      <c r="J110" s="94" t="s">
        <v>190</v>
      </c>
      <c r="K110" s="94" t="s">
        <v>102</v>
      </c>
    </row>
    <row r="111" spans="1:11" x14ac:dyDescent="0.25">
      <c r="A111" s="110">
        <v>45509</v>
      </c>
      <c r="B111" s="95">
        <v>822</v>
      </c>
      <c r="C111" s="98">
        <v>341</v>
      </c>
      <c r="D111" s="98" t="s">
        <v>24</v>
      </c>
      <c r="E111" s="99">
        <v>0.31041666666666667</v>
      </c>
      <c r="F111" s="99">
        <v>0.32569444444444445</v>
      </c>
      <c r="G111" s="100">
        <v>1.5277777777777779E-2</v>
      </c>
      <c r="H111" s="98" t="s">
        <v>182</v>
      </c>
      <c r="I111" s="102" t="s">
        <v>688</v>
      </c>
      <c r="J111" s="95" t="s">
        <v>191</v>
      </c>
      <c r="K111" s="95" t="s">
        <v>102</v>
      </c>
    </row>
    <row r="112" spans="1:11" x14ac:dyDescent="0.25">
      <c r="A112" s="109">
        <v>45509</v>
      </c>
      <c r="B112" s="94">
        <v>838</v>
      </c>
      <c r="C112" s="96">
        <v>193</v>
      </c>
      <c r="D112" s="96" t="s">
        <v>21</v>
      </c>
      <c r="E112" s="97">
        <v>0.31527777777777777</v>
      </c>
      <c r="F112" s="97">
        <v>0.37152777777777779</v>
      </c>
      <c r="G112" s="30">
        <v>5.6250000000000022E-2</v>
      </c>
      <c r="H112" s="96" t="s">
        <v>180</v>
      </c>
      <c r="I112" s="101" t="s">
        <v>698</v>
      </c>
      <c r="J112" s="94" t="s">
        <v>192</v>
      </c>
      <c r="K112" s="94" t="s">
        <v>102</v>
      </c>
    </row>
    <row r="113" spans="1:11" x14ac:dyDescent="0.25">
      <c r="A113" s="110">
        <v>45509</v>
      </c>
      <c r="B113" s="95">
        <v>823</v>
      </c>
      <c r="C113" s="98">
        <v>558</v>
      </c>
      <c r="D113" s="98" t="s">
        <v>92</v>
      </c>
      <c r="E113" s="99">
        <v>0.31944444444444442</v>
      </c>
      <c r="F113" s="99">
        <v>0.32222222222222224</v>
      </c>
      <c r="G113" s="100">
        <v>2.7777777777778234E-3</v>
      </c>
      <c r="H113" s="98" t="s">
        <v>182</v>
      </c>
      <c r="I113" s="102" t="s">
        <v>688</v>
      </c>
      <c r="J113" s="95" t="s">
        <v>193</v>
      </c>
      <c r="K113" s="95" t="s">
        <v>102</v>
      </c>
    </row>
    <row r="114" spans="1:11" x14ac:dyDescent="0.25">
      <c r="A114" s="109">
        <v>45509</v>
      </c>
      <c r="B114" s="94">
        <v>836</v>
      </c>
      <c r="C114" s="96">
        <v>1791</v>
      </c>
      <c r="D114" s="96" t="s">
        <v>195</v>
      </c>
      <c r="E114" s="97">
        <v>0.33819444444444446</v>
      </c>
      <c r="F114" s="97">
        <v>0.38611111111111113</v>
      </c>
      <c r="G114" s="30">
        <v>4.7916666666666663E-2</v>
      </c>
      <c r="H114" s="96">
        <v>64</v>
      </c>
      <c r="I114" s="101" t="s">
        <v>686</v>
      </c>
      <c r="J114" s="94" t="s">
        <v>196</v>
      </c>
      <c r="K114" s="94" t="s">
        <v>102</v>
      </c>
    </row>
    <row r="115" spans="1:11" x14ac:dyDescent="0.25">
      <c r="A115" s="110">
        <v>45509</v>
      </c>
      <c r="B115" s="95">
        <v>832</v>
      </c>
      <c r="C115" s="98">
        <v>367</v>
      </c>
      <c r="D115" s="98" t="s">
        <v>93</v>
      </c>
      <c r="E115" s="99">
        <v>0.34722222222222221</v>
      </c>
      <c r="F115" s="99">
        <v>0.58819444444444446</v>
      </c>
      <c r="G115" s="100">
        <v>0.15972222222222221</v>
      </c>
      <c r="H115" s="98">
        <v>41</v>
      </c>
      <c r="I115" s="102" t="s">
        <v>694</v>
      </c>
      <c r="J115" s="95" t="s">
        <v>198</v>
      </c>
      <c r="K115" s="95" t="s">
        <v>102</v>
      </c>
    </row>
    <row r="116" spans="1:11" x14ac:dyDescent="0.25">
      <c r="A116" s="109">
        <v>45509</v>
      </c>
      <c r="B116" s="94">
        <v>832</v>
      </c>
      <c r="C116" s="96">
        <v>367</v>
      </c>
      <c r="D116" s="96" t="s">
        <v>93</v>
      </c>
      <c r="E116" s="97">
        <v>0.34722222222222221</v>
      </c>
      <c r="F116" s="97">
        <v>0.58819444444444446</v>
      </c>
      <c r="G116" s="30">
        <v>2.5694444444444443E-2</v>
      </c>
      <c r="H116" s="96">
        <v>46</v>
      </c>
      <c r="I116" s="101" t="s">
        <v>694</v>
      </c>
      <c r="J116" s="94" t="s">
        <v>198</v>
      </c>
      <c r="K116" s="94" t="s">
        <v>102</v>
      </c>
    </row>
    <row r="117" spans="1:11" x14ac:dyDescent="0.25">
      <c r="A117" s="110">
        <v>45509</v>
      </c>
      <c r="B117" s="95">
        <v>827</v>
      </c>
      <c r="C117" s="98">
        <v>1419</v>
      </c>
      <c r="D117" s="98" t="s">
        <v>94</v>
      </c>
      <c r="E117" s="99">
        <v>0.3611111111111111</v>
      </c>
      <c r="F117" s="99">
        <v>0.37847222222222221</v>
      </c>
      <c r="G117" s="100">
        <v>1.7361111111111105E-2</v>
      </c>
      <c r="H117" s="98">
        <v>37</v>
      </c>
      <c r="I117" s="102" t="s">
        <v>684</v>
      </c>
      <c r="J117" s="95" t="s">
        <v>199</v>
      </c>
      <c r="K117" s="95" t="s">
        <v>102</v>
      </c>
    </row>
    <row r="118" spans="1:11" x14ac:dyDescent="0.25">
      <c r="A118" s="109">
        <v>45509</v>
      </c>
      <c r="B118" s="94">
        <v>850</v>
      </c>
      <c r="C118" s="96">
        <v>1821</v>
      </c>
      <c r="D118" s="96" t="s">
        <v>36</v>
      </c>
      <c r="E118" s="97">
        <v>0.37083333333333335</v>
      </c>
      <c r="F118" s="97">
        <v>0.37986111111111109</v>
      </c>
      <c r="G118" s="30">
        <v>9.0277777777777457E-3</v>
      </c>
      <c r="H118" s="96">
        <v>41</v>
      </c>
      <c r="I118" s="101" t="s">
        <v>694</v>
      </c>
      <c r="J118" s="94" t="s">
        <v>200</v>
      </c>
      <c r="K118" s="94" t="s">
        <v>102</v>
      </c>
    </row>
    <row r="119" spans="1:11" x14ac:dyDescent="0.25">
      <c r="A119" s="110">
        <v>45509</v>
      </c>
      <c r="B119" s="95">
        <v>840</v>
      </c>
      <c r="C119" s="98">
        <v>471</v>
      </c>
      <c r="D119" s="98" t="s">
        <v>78</v>
      </c>
      <c r="E119" s="99">
        <v>0.39374999999999999</v>
      </c>
      <c r="F119" s="99">
        <v>0.4</v>
      </c>
      <c r="G119" s="100">
        <v>6.2500000000000333E-3</v>
      </c>
      <c r="H119" s="98" t="s">
        <v>103</v>
      </c>
      <c r="I119" s="102" t="s">
        <v>689</v>
      </c>
      <c r="J119" s="95" t="s">
        <v>201</v>
      </c>
      <c r="K119" s="95" t="s">
        <v>102</v>
      </c>
    </row>
    <row r="120" spans="1:11" x14ac:dyDescent="0.25">
      <c r="A120" s="109">
        <v>45509</v>
      </c>
      <c r="B120" s="94">
        <v>820</v>
      </c>
      <c r="C120" s="96">
        <v>929</v>
      </c>
      <c r="D120" s="96" t="s">
        <v>205</v>
      </c>
      <c r="E120" s="97">
        <v>0.63194444444444442</v>
      </c>
      <c r="F120" s="97">
        <v>0.69513888888888886</v>
      </c>
      <c r="G120" s="30">
        <v>6.3194444444444442E-2</v>
      </c>
      <c r="H120" s="96">
        <v>64</v>
      </c>
      <c r="I120" s="101" t="s">
        <v>686</v>
      </c>
      <c r="J120" s="94" t="s">
        <v>206</v>
      </c>
      <c r="K120" s="94" t="s">
        <v>144</v>
      </c>
    </row>
    <row r="121" spans="1:11" x14ac:dyDescent="0.25">
      <c r="A121" s="110">
        <v>45509</v>
      </c>
      <c r="B121" s="95">
        <v>838</v>
      </c>
      <c r="C121" s="98">
        <v>395</v>
      </c>
      <c r="D121" s="98" t="s">
        <v>52</v>
      </c>
      <c r="E121" s="99">
        <v>0.63472222222222219</v>
      </c>
      <c r="F121" s="99">
        <v>0.69305555555555554</v>
      </c>
      <c r="G121" s="100">
        <v>1.5972222222222221E-2</v>
      </c>
      <c r="H121" s="98" t="s">
        <v>56</v>
      </c>
      <c r="I121" s="102" t="s">
        <v>697</v>
      </c>
      <c r="J121" s="95" t="s">
        <v>207</v>
      </c>
      <c r="K121" s="95" t="s">
        <v>144</v>
      </c>
    </row>
    <row r="122" spans="1:11" x14ac:dyDescent="0.25">
      <c r="A122" s="109">
        <v>45509</v>
      </c>
      <c r="B122" s="94">
        <v>827</v>
      </c>
      <c r="C122" s="96">
        <v>295</v>
      </c>
      <c r="D122" s="96" t="s">
        <v>113</v>
      </c>
      <c r="E122" s="97">
        <v>0.66666666666666663</v>
      </c>
      <c r="F122" s="97">
        <v>0.6958333333333333</v>
      </c>
      <c r="G122" s="30">
        <v>8.3333333333333332E-3</v>
      </c>
      <c r="H122" s="96">
        <v>41</v>
      </c>
      <c r="I122" s="101" t="s">
        <v>694</v>
      </c>
      <c r="J122" s="94" t="s">
        <v>208</v>
      </c>
      <c r="K122" s="94" t="s">
        <v>144</v>
      </c>
    </row>
    <row r="123" spans="1:11" x14ac:dyDescent="0.25">
      <c r="A123" s="110">
        <v>45509</v>
      </c>
      <c r="B123" s="95">
        <v>833</v>
      </c>
      <c r="C123" s="98">
        <v>407</v>
      </c>
      <c r="D123" s="98" t="s">
        <v>45</v>
      </c>
      <c r="E123" s="99">
        <v>0.625</v>
      </c>
      <c r="F123" s="99">
        <v>0.64097222222222228</v>
      </c>
      <c r="G123" s="100">
        <v>2.0833333333333333E-3</v>
      </c>
      <c r="H123" s="98">
        <v>67</v>
      </c>
      <c r="I123" s="102" t="s">
        <v>691</v>
      </c>
      <c r="J123" s="95" t="s">
        <v>209</v>
      </c>
      <c r="K123" s="95" t="s">
        <v>144</v>
      </c>
    </row>
    <row r="124" spans="1:11" x14ac:dyDescent="0.25">
      <c r="A124" s="109">
        <v>45509</v>
      </c>
      <c r="B124" s="94">
        <v>804</v>
      </c>
      <c r="C124" s="96">
        <v>657</v>
      </c>
      <c r="D124" s="96" t="s">
        <v>65</v>
      </c>
      <c r="E124" s="97">
        <v>0.63888888888888884</v>
      </c>
      <c r="F124" s="97">
        <v>0.66736111111111107</v>
      </c>
      <c r="G124" s="30">
        <v>7.6388888888888886E-3</v>
      </c>
      <c r="H124" s="96" t="s">
        <v>211</v>
      </c>
      <c r="I124" s="101" t="s">
        <v>689</v>
      </c>
      <c r="J124" s="94" t="s">
        <v>210</v>
      </c>
      <c r="K124" s="94" t="s">
        <v>144</v>
      </c>
    </row>
    <row r="125" spans="1:11" x14ac:dyDescent="0.25">
      <c r="A125" s="110">
        <v>45509</v>
      </c>
      <c r="B125" s="95">
        <v>814</v>
      </c>
      <c r="C125" s="98" t="s">
        <v>213</v>
      </c>
      <c r="D125" s="98" t="s">
        <v>54</v>
      </c>
      <c r="E125" s="99">
        <v>0.62986111111111109</v>
      </c>
      <c r="F125" s="99">
        <v>0.65972222222222221</v>
      </c>
      <c r="G125" s="100">
        <v>1.0416666666666666E-2</v>
      </c>
      <c r="H125" s="98" t="s">
        <v>166</v>
      </c>
      <c r="I125" s="102" t="s">
        <v>697</v>
      </c>
      <c r="J125" s="95" t="s">
        <v>214</v>
      </c>
      <c r="K125" s="95" t="s">
        <v>144</v>
      </c>
    </row>
    <row r="126" spans="1:11" x14ac:dyDescent="0.25">
      <c r="A126" s="109">
        <v>45509</v>
      </c>
      <c r="B126" s="94">
        <v>845</v>
      </c>
      <c r="C126" s="96" t="s">
        <v>220</v>
      </c>
      <c r="D126" s="96" t="s">
        <v>50</v>
      </c>
      <c r="E126" s="97">
        <v>0.65277777777777779</v>
      </c>
      <c r="F126" s="97">
        <v>0.66319444444444442</v>
      </c>
      <c r="G126" s="30">
        <v>1.041666666666663E-2</v>
      </c>
      <c r="H126" s="96" t="s">
        <v>164</v>
      </c>
      <c r="I126" s="101" t="s">
        <v>690</v>
      </c>
      <c r="J126" s="94" t="s">
        <v>221</v>
      </c>
      <c r="K126" s="94" t="s">
        <v>144</v>
      </c>
    </row>
    <row r="127" spans="1:11" x14ac:dyDescent="0.25">
      <c r="A127" s="110">
        <v>45509</v>
      </c>
      <c r="B127" s="95">
        <v>801</v>
      </c>
      <c r="C127" s="98" t="s">
        <v>222</v>
      </c>
      <c r="D127" s="98" t="s">
        <v>110</v>
      </c>
      <c r="E127" s="99">
        <v>0.65763888888888888</v>
      </c>
      <c r="F127" s="99">
        <v>0.7</v>
      </c>
      <c r="G127" s="100">
        <v>5.5555555555555558E-3</v>
      </c>
      <c r="H127" s="98" t="s">
        <v>103</v>
      </c>
      <c r="I127" s="102" t="s">
        <v>689</v>
      </c>
      <c r="J127" s="95" t="s">
        <v>223</v>
      </c>
      <c r="K127" s="95" t="s">
        <v>144</v>
      </c>
    </row>
    <row r="128" spans="1:11" x14ac:dyDescent="0.25">
      <c r="A128" s="109">
        <v>45509</v>
      </c>
      <c r="B128" s="94">
        <v>850</v>
      </c>
      <c r="C128" s="96" t="s">
        <v>225</v>
      </c>
      <c r="D128" s="96" t="s">
        <v>48</v>
      </c>
      <c r="E128" s="97">
        <v>0.69027777777777777</v>
      </c>
      <c r="F128" s="97">
        <v>0.73124999999999996</v>
      </c>
      <c r="G128" s="30">
        <v>1.0416666666666666E-2</v>
      </c>
      <c r="H128" s="96">
        <v>41</v>
      </c>
      <c r="I128" s="101" t="s">
        <v>694</v>
      </c>
      <c r="J128" s="94" t="s">
        <v>226</v>
      </c>
      <c r="K128" s="94" t="s">
        <v>144</v>
      </c>
    </row>
    <row r="129" spans="1:11" x14ac:dyDescent="0.25">
      <c r="A129" s="110">
        <v>45509</v>
      </c>
      <c r="B129" s="95">
        <v>823</v>
      </c>
      <c r="C129" s="98" t="s">
        <v>227</v>
      </c>
      <c r="D129" s="98" t="s">
        <v>228</v>
      </c>
      <c r="E129" s="99">
        <v>0.80555555555555558</v>
      </c>
      <c r="F129" s="99">
        <v>0.81666666666666665</v>
      </c>
      <c r="G129" s="100">
        <v>3.472222222222222E-3</v>
      </c>
      <c r="H129" s="98" t="s">
        <v>230</v>
      </c>
      <c r="I129" s="102" t="s">
        <v>697</v>
      </c>
      <c r="J129" s="95" t="s">
        <v>229</v>
      </c>
      <c r="K129" s="95" t="s">
        <v>144</v>
      </c>
    </row>
    <row r="130" spans="1:11" x14ac:dyDescent="0.25">
      <c r="A130" s="109">
        <v>45509</v>
      </c>
      <c r="B130" s="94">
        <v>836</v>
      </c>
      <c r="C130" s="96" t="s">
        <v>234</v>
      </c>
      <c r="D130" s="96" t="s">
        <v>50</v>
      </c>
      <c r="E130" s="97">
        <v>0.875</v>
      </c>
      <c r="F130" s="97">
        <v>0.87916666666666665</v>
      </c>
      <c r="G130" s="30">
        <v>4.1666666666666519E-3</v>
      </c>
      <c r="H130" s="96" t="s">
        <v>182</v>
      </c>
      <c r="I130" s="101" t="s">
        <v>688</v>
      </c>
      <c r="J130" s="94" t="s">
        <v>235</v>
      </c>
      <c r="K130" s="94" t="s">
        <v>144</v>
      </c>
    </row>
    <row r="131" spans="1:11" x14ac:dyDescent="0.25">
      <c r="A131" s="110">
        <v>45510</v>
      </c>
      <c r="B131" s="95">
        <v>844</v>
      </c>
      <c r="C131" s="98">
        <v>383</v>
      </c>
      <c r="D131" s="98" t="s">
        <v>81</v>
      </c>
      <c r="E131" s="99">
        <v>0.30555555555555558</v>
      </c>
      <c r="F131" s="99">
        <v>0.30625000000000002</v>
      </c>
      <c r="G131" s="100">
        <v>6.9444444444444447E-4</v>
      </c>
      <c r="H131" s="98" t="s">
        <v>166</v>
      </c>
      <c r="I131" s="102" t="s">
        <v>697</v>
      </c>
      <c r="J131" s="95" t="s">
        <v>236</v>
      </c>
      <c r="K131" s="95" t="s">
        <v>18</v>
      </c>
    </row>
    <row r="132" spans="1:11" x14ac:dyDescent="0.25">
      <c r="A132" s="109">
        <v>45510</v>
      </c>
      <c r="B132" s="94">
        <v>808</v>
      </c>
      <c r="C132" s="96">
        <v>657</v>
      </c>
      <c r="D132" s="96" t="s">
        <v>65</v>
      </c>
      <c r="E132" s="97">
        <v>0.65625</v>
      </c>
      <c r="F132" s="97">
        <v>0.66527777777777775</v>
      </c>
      <c r="G132" s="30">
        <v>9.0277777777777769E-3</v>
      </c>
      <c r="H132" s="96" t="s">
        <v>237</v>
      </c>
      <c r="I132" s="101" t="s">
        <v>696</v>
      </c>
      <c r="J132" s="94" t="s">
        <v>238</v>
      </c>
      <c r="K132" s="94" t="s">
        <v>18</v>
      </c>
    </row>
    <row r="133" spans="1:11" x14ac:dyDescent="0.25">
      <c r="A133" s="110">
        <v>45511</v>
      </c>
      <c r="B133" s="95">
        <v>827</v>
      </c>
      <c r="C133" s="98">
        <v>657</v>
      </c>
      <c r="D133" s="98" t="s">
        <v>65</v>
      </c>
      <c r="E133" s="99">
        <v>0.59305555555555556</v>
      </c>
      <c r="F133" s="99">
        <v>0.60347222222222219</v>
      </c>
      <c r="G133" s="100">
        <v>9.7222222222222224E-3</v>
      </c>
      <c r="H133" s="98" t="s">
        <v>162</v>
      </c>
      <c r="I133" s="102" t="s">
        <v>694</v>
      </c>
      <c r="J133" s="95" t="s">
        <v>239</v>
      </c>
      <c r="K133" s="95" t="s">
        <v>47</v>
      </c>
    </row>
    <row r="134" spans="1:11" x14ac:dyDescent="0.25">
      <c r="A134" s="109">
        <v>45511</v>
      </c>
      <c r="B134" s="94">
        <v>821</v>
      </c>
      <c r="C134" s="96">
        <v>107</v>
      </c>
      <c r="D134" s="96" t="s">
        <v>69</v>
      </c>
      <c r="E134" s="97">
        <v>0.63472222222222219</v>
      </c>
      <c r="F134" s="97">
        <v>0.64027777777777772</v>
      </c>
      <c r="G134" s="30">
        <v>5.5555555555555558E-3</v>
      </c>
      <c r="H134" s="96" t="s">
        <v>103</v>
      </c>
      <c r="I134" s="101" t="s">
        <v>689</v>
      </c>
      <c r="J134" s="94" t="s">
        <v>240</v>
      </c>
      <c r="K134" s="94" t="s">
        <v>47</v>
      </c>
    </row>
    <row r="135" spans="1:11" x14ac:dyDescent="0.25">
      <c r="A135" s="110">
        <v>45512</v>
      </c>
      <c r="B135" s="95">
        <v>822</v>
      </c>
      <c r="C135" s="98">
        <v>233</v>
      </c>
      <c r="D135" s="98" t="s">
        <v>186</v>
      </c>
      <c r="E135" s="99">
        <v>0.29166666666666669</v>
      </c>
      <c r="F135" s="99">
        <v>0.29236111111111113</v>
      </c>
      <c r="G135" s="100">
        <v>6.9444444444444198E-4</v>
      </c>
      <c r="H135" s="98" t="s">
        <v>180</v>
      </c>
      <c r="I135" s="102" t="s">
        <v>698</v>
      </c>
      <c r="J135" s="95" t="s">
        <v>241</v>
      </c>
      <c r="K135" s="95" t="s">
        <v>102</v>
      </c>
    </row>
    <row r="136" spans="1:11" x14ac:dyDescent="0.25">
      <c r="A136" s="109">
        <v>45512</v>
      </c>
      <c r="B136" s="94">
        <v>849</v>
      </c>
      <c r="C136" s="96">
        <v>1203</v>
      </c>
      <c r="D136" s="96" t="s">
        <v>242</v>
      </c>
      <c r="E136" s="97">
        <v>0.29652777777777778</v>
      </c>
      <c r="F136" s="97">
        <v>0.29791666666666666</v>
      </c>
      <c r="G136" s="30">
        <v>1.388888888888884E-3</v>
      </c>
      <c r="H136" s="96" t="s">
        <v>180</v>
      </c>
      <c r="I136" s="101" t="s">
        <v>698</v>
      </c>
      <c r="J136" s="94" t="s">
        <v>243</v>
      </c>
      <c r="K136" s="94" t="s">
        <v>102</v>
      </c>
    </row>
    <row r="137" spans="1:11" x14ac:dyDescent="0.25">
      <c r="A137" s="110">
        <v>45512</v>
      </c>
      <c r="B137" s="95">
        <v>846</v>
      </c>
      <c r="C137" s="98">
        <v>1917</v>
      </c>
      <c r="D137" s="98" t="s">
        <v>25</v>
      </c>
      <c r="E137" s="99">
        <v>0.31527777777777777</v>
      </c>
      <c r="F137" s="99">
        <v>0.31736111111111109</v>
      </c>
      <c r="G137" s="100">
        <v>2.0833333333333259E-3</v>
      </c>
      <c r="H137" s="98" t="s">
        <v>180</v>
      </c>
      <c r="I137" s="102" t="s">
        <v>698</v>
      </c>
      <c r="J137" s="95" t="s">
        <v>244</v>
      </c>
      <c r="K137" s="95" t="s">
        <v>102</v>
      </c>
    </row>
    <row r="138" spans="1:11" x14ac:dyDescent="0.25">
      <c r="A138" s="109">
        <v>45512</v>
      </c>
      <c r="B138" s="94">
        <v>825</v>
      </c>
      <c r="C138" s="96">
        <v>1775</v>
      </c>
      <c r="D138" s="96" t="s">
        <v>89</v>
      </c>
      <c r="E138" s="97">
        <v>0.31944444444444442</v>
      </c>
      <c r="F138" s="97">
        <v>0.32847222222222222</v>
      </c>
      <c r="G138" s="30">
        <v>9.0277777777778012E-3</v>
      </c>
      <c r="H138" s="96" t="s">
        <v>180</v>
      </c>
      <c r="I138" s="101" t="s">
        <v>698</v>
      </c>
      <c r="J138" s="94" t="s">
        <v>244</v>
      </c>
      <c r="K138" s="94" t="s">
        <v>102</v>
      </c>
    </row>
    <row r="139" spans="1:11" x14ac:dyDescent="0.25">
      <c r="A139" s="110">
        <v>45512</v>
      </c>
      <c r="B139" s="95">
        <v>844</v>
      </c>
      <c r="C139" s="98">
        <v>367</v>
      </c>
      <c r="D139" s="98" t="s">
        <v>93</v>
      </c>
      <c r="E139" s="99">
        <v>0.33333333333333331</v>
      </c>
      <c r="F139" s="99">
        <v>0.46736111111111112</v>
      </c>
      <c r="G139" s="100">
        <v>0.1340277777777778</v>
      </c>
      <c r="H139" s="98">
        <v>46</v>
      </c>
      <c r="I139" s="102" t="s">
        <v>694</v>
      </c>
      <c r="J139" s="95" t="s">
        <v>245</v>
      </c>
      <c r="K139" s="95" t="s">
        <v>102</v>
      </c>
    </row>
    <row r="140" spans="1:11" x14ac:dyDescent="0.25">
      <c r="A140" s="109">
        <v>45512</v>
      </c>
      <c r="B140" s="94">
        <v>850</v>
      </c>
      <c r="C140" s="96">
        <v>303</v>
      </c>
      <c r="D140" s="96" t="s">
        <v>38</v>
      </c>
      <c r="E140" s="97">
        <v>0.38472222222222224</v>
      </c>
      <c r="F140" s="97">
        <v>0.39583333333333331</v>
      </c>
      <c r="G140" s="30">
        <v>1.1111111111111072E-2</v>
      </c>
      <c r="H140" s="96">
        <v>41</v>
      </c>
      <c r="I140" s="101" t="s">
        <v>694</v>
      </c>
      <c r="J140" s="94" t="s">
        <v>246</v>
      </c>
      <c r="K140" s="94" t="s">
        <v>102</v>
      </c>
    </row>
    <row r="141" spans="1:11" x14ac:dyDescent="0.25">
      <c r="A141" s="110">
        <v>45512</v>
      </c>
      <c r="B141" s="95">
        <v>834</v>
      </c>
      <c r="C141" s="98">
        <v>1054</v>
      </c>
      <c r="D141" s="98" t="s">
        <v>41</v>
      </c>
      <c r="E141" s="99">
        <v>0.40277777777777779</v>
      </c>
      <c r="F141" s="99">
        <v>0.45555555555555555</v>
      </c>
      <c r="G141" s="100">
        <v>5.2777777777777757E-2</v>
      </c>
      <c r="H141" s="98">
        <v>46</v>
      </c>
      <c r="I141" s="102" t="s">
        <v>694</v>
      </c>
      <c r="J141" s="95" t="s">
        <v>247</v>
      </c>
      <c r="K141" s="95" t="s">
        <v>102</v>
      </c>
    </row>
    <row r="142" spans="1:11" x14ac:dyDescent="0.25">
      <c r="A142" s="109">
        <v>45512</v>
      </c>
      <c r="B142" s="94">
        <v>846</v>
      </c>
      <c r="C142" s="96">
        <v>215</v>
      </c>
      <c r="D142" s="96" t="s">
        <v>248</v>
      </c>
      <c r="E142" s="97">
        <v>0.58819444444444446</v>
      </c>
      <c r="F142" s="97">
        <v>0.58888888888888891</v>
      </c>
      <c r="G142" s="30">
        <v>6.9444444444444447E-4</v>
      </c>
      <c r="H142" s="96">
        <v>68</v>
      </c>
      <c r="I142" s="101" t="s">
        <v>691</v>
      </c>
      <c r="J142" s="94" t="s">
        <v>249</v>
      </c>
      <c r="K142" s="94" t="s">
        <v>47</v>
      </c>
    </row>
    <row r="143" spans="1:11" x14ac:dyDescent="0.25">
      <c r="A143" s="110">
        <v>45512</v>
      </c>
      <c r="B143" s="95">
        <v>827</v>
      </c>
      <c r="C143" s="98">
        <v>407</v>
      </c>
      <c r="D143" s="98" t="s">
        <v>45</v>
      </c>
      <c r="E143" s="99">
        <v>0.61597222222222225</v>
      </c>
      <c r="F143" s="99">
        <v>0.61875000000000002</v>
      </c>
      <c r="G143" s="100">
        <v>2.7777777777777779E-3</v>
      </c>
      <c r="H143" s="98" t="s">
        <v>103</v>
      </c>
      <c r="I143" s="102" t="s">
        <v>689</v>
      </c>
      <c r="J143" s="95" t="s">
        <v>250</v>
      </c>
      <c r="K143" s="95" t="s">
        <v>47</v>
      </c>
    </row>
    <row r="144" spans="1:11" x14ac:dyDescent="0.25">
      <c r="A144" s="109">
        <v>45512</v>
      </c>
      <c r="B144" s="94">
        <v>832</v>
      </c>
      <c r="C144" s="96">
        <v>277</v>
      </c>
      <c r="D144" s="96" t="s">
        <v>251</v>
      </c>
      <c r="E144" s="97">
        <v>0.59722222222222221</v>
      </c>
      <c r="F144" s="97">
        <v>0.60486111111111107</v>
      </c>
      <c r="G144" s="30">
        <v>2.7777777777777779E-3</v>
      </c>
      <c r="H144" s="96" t="s">
        <v>103</v>
      </c>
      <c r="I144" s="101" t="s">
        <v>689</v>
      </c>
      <c r="J144" s="94" t="s">
        <v>252</v>
      </c>
      <c r="K144" s="94" t="s">
        <v>47</v>
      </c>
    </row>
    <row r="145" spans="1:11" x14ac:dyDescent="0.25">
      <c r="A145" s="110">
        <v>45512</v>
      </c>
      <c r="B145" s="95">
        <v>820</v>
      </c>
      <c r="C145" s="98">
        <v>1273</v>
      </c>
      <c r="D145" s="98" t="s">
        <v>61</v>
      </c>
      <c r="E145" s="99">
        <v>0.62986111111111109</v>
      </c>
      <c r="F145" s="99">
        <v>0.63263888888888886</v>
      </c>
      <c r="G145" s="100">
        <v>2.7777777777777779E-3</v>
      </c>
      <c r="H145" s="98">
        <v>65</v>
      </c>
      <c r="I145" s="102" t="s">
        <v>686</v>
      </c>
      <c r="J145" s="95" t="s">
        <v>254</v>
      </c>
      <c r="K145" s="95" t="s">
        <v>47</v>
      </c>
    </row>
    <row r="146" spans="1:11" x14ac:dyDescent="0.25">
      <c r="A146" s="109">
        <v>45512</v>
      </c>
      <c r="B146" s="94">
        <v>822</v>
      </c>
      <c r="C146" s="96">
        <v>681</v>
      </c>
      <c r="D146" s="96" t="s">
        <v>159</v>
      </c>
      <c r="E146" s="97">
        <v>0.61111111111111116</v>
      </c>
      <c r="F146" s="97">
        <v>0.62916666666666665</v>
      </c>
      <c r="G146" s="30">
        <v>1.4583333333333334E-2</v>
      </c>
      <c r="H146" s="96" t="s">
        <v>71</v>
      </c>
      <c r="I146" s="101" t="s">
        <v>698</v>
      </c>
      <c r="J146" s="94" t="s">
        <v>255</v>
      </c>
      <c r="K146" s="94" t="s">
        <v>47</v>
      </c>
    </row>
    <row r="147" spans="1:11" x14ac:dyDescent="0.25">
      <c r="A147" s="110">
        <v>45512</v>
      </c>
      <c r="B147" s="95">
        <v>829</v>
      </c>
      <c r="C147" s="98">
        <v>1577</v>
      </c>
      <c r="D147" s="98" t="s">
        <v>256</v>
      </c>
      <c r="E147" s="99">
        <v>0.63888888888888884</v>
      </c>
      <c r="F147" s="99">
        <v>0.65</v>
      </c>
      <c r="G147" s="100">
        <v>4.1666666666666666E-3</v>
      </c>
      <c r="H147" s="98" t="s">
        <v>56</v>
      </c>
      <c r="I147" s="102" t="s">
        <v>697</v>
      </c>
      <c r="J147" s="95" t="s">
        <v>257</v>
      </c>
      <c r="K147" s="95" t="s">
        <v>47</v>
      </c>
    </row>
    <row r="148" spans="1:11" x14ac:dyDescent="0.25">
      <c r="A148" s="109">
        <v>45512</v>
      </c>
      <c r="B148" s="94">
        <v>815</v>
      </c>
      <c r="C148" s="96">
        <v>1803</v>
      </c>
      <c r="D148" s="96" t="s">
        <v>173</v>
      </c>
      <c r="E148" s="97">
        <v>0.57847222222222228</v>
      </c>
      <c r="F148" s="97">
        <v>0.67638888888888893</v>
      </c>
      <c r="G148" s="30">
        <v>3.1944444444444442E-2</v>
      </c>
      <c r="H148" s="96">
        <v>41</v>
      </c>
      <c r="I148" s="101" t="s">
        <v>694</v>
      </c>
      <c r="J148" s="94" t="s">
        <v>258</v>
      </c>
      <c r="K148" s="94" t="s">
        <v>47</v>
      </c>
    </row>
    <row r="149" spans="1:11" x14ac:dyDescent="0.25">
      <c r="A149" s="110">
        <v>45512</v>
      </c>
      <c r="B149" s="95">
        <v>842</v>
      </c>
      <c r="C149" s="98">
        <v>1037</v>
      </c>
      <c r="D149" s="98" t="s">
        <v>170</v>
      </c>
      <c r="E149" s="99">
        <v>0.65277777777777779</v>
      </c>
      <c r="F149" s="99">
        <v>0.67500000000000004</v>
      </c>
      <c r="G149" s="100">
        <v>6.9444444444444441E-3</v>
      </c>
      <c r="H149" s="98" t="s">
        <v>164</v>
      </c>
      <c r="I149" s="102" t="s">
        <v>690</v>
      </c>
      <c r="J149" s="95" t="s">
        <v>259</v>
      </c>
      <c r="K149" s="95" t="s">
        <v>47</v>
      </c>
    </row>
    <row r="150" spans="1:11" x14ac:dyDescent="0.25">
      <c r="A150" s="109">
        <v>45512</v>
      </c>
      <c r="B150" s="94">
        <v>825</v>
      </c>
      <c r="C150" s="96">
        <v>285</v>
      </c>
      <c r="D150" s="96" t="s">
        <v>50</v>
      </c>
      <c r="E150" s="97">
        <v>0.64375000000000004</v>
      </c>
      <c r="F150" s="97">
        <v>0.66388888888888886</v>
      </c>
      <c r="G150" s="30">
        <v>3.472222222222222E-3</v>
      </c>
      <c r="H150" s="96">
        <v>68</v>
      </c>
      <c r="I150" s="101" t="s">
        <v>691</v>
      </c>
      <c r="J150" s="94" t="s">
        <v>260</v>
      </c>
      <c r="K150" s="94" t="s">
        <v>47</v>
      </c>
    </row>
    <row r="151" spans="1:11" x14ac:dyDescent="0.25">
      <c r="A151" s="110">
        <v>45512</v>
      </c>
      <c r="B151" s="95">
        <v>849</v>
      </c>
      <c r="C151" s="98">
        <v>219</v>
      </c>
      <c r="D151" s="98" t="s">
        <v>76</v>
      </c>
      <c r="E151" s="99">
        <v>0.63472222222222219</v>
      </c>
      <c r="F151" s="99">
        <v>0.64722222222222225</v>
      </c>
      <c r="G151" s="100">
        <v>1.2500000000000001E-2</v>
      </c>
      <c r="H151" s="98">
        <v>65</v>
      </c>
      <c r="I151" s="102" t="s">
        <v>686</v>
      </c>
      <c r="J151" s="95" t="s">
        <v>261</v>
      </c>
      <c r="K151" s="95" t="s">
        <v>47</v>
      </c>
    </row>
    <row r="152" spans="1:11" x14ac:dyDescent="0.25">
      <c r="A152" s="109">
        <v>45512</v>
      </c>
      <c r="B152" s="94">
        <v>850</v>
      </c>
      <c r="C152" s="96">
        <v>107</v>
      </c>
      <c r="D152" s="96" t="s">
        <v>69</v>
      </c>
      <c r="E152" s="97">
        <v>0.66666666666666663</v>
      </c>
      <c r="F152" s="97">
        <v>0.67361111111111116</v>
      </c>
      <c r="G152" s="30">
        <v>6.9444444444444441E-3</v>
      </c>
      <c r="H152" s="96">
        <v>41</v>
      </c>
      <c r="I152" s="101" t="s">
        <v>694</v>
      </c>
      <c r="J152" s="94" t="s">
        <v>262</v>
      </c>
      <c r="K152" s="94" t="s">
        <v>47</v>
      </c>
    </row>
    <row r="153" spans="1:11" x14ac:dyDescent="0.25">
      <c r="A153" s="110">
        <v>45512</v>
      </c>
      <c r="B153" s="95">
        <v>837</v>
      </c>
      <c r="C153" s="98">
        <v>295</v>
      </c>
      <c r="D153" s="98" t="s">
        <v>113</v>
      </c>
      <c r="E153" s="99">
        <v>0.65763888888888888</v>
      </c>
      <c r="F153" s="99">
        <v>0.67708333333333337</v>
      </c>
      <c r="G153" s="100">
        <v>1.8055555555555554E-2</v>
      </c>
      <c r="H153" s="98" t="s">
        <v>71</v>
      </c>
      <c r="I153" s="102" t="s">
        <v>698</v>
      </c>
      <c r="J153" s="95" t="s">
        <v>263</v>
      </c>
      <c r="K153" s="95" t="s">
        <v>47</v>
      </c>
    </row>
    <row r="154" spans="1:11" x14ac:dyDescent="0.25">
      <c r="A154" s="109">
        <v>45512</v>
      </c>
      <c r="B154" s="94">
        <v>816</v>
      </c>
      <c r="C154" s="96">
        <v>1701</v>
      </c>
      <c r="D154" s="96" t="s">
        <v>59</v>
      </c>
      <c r="E154" s="97">
        <v>0.68541666666666667</v>
      </c>
      <c r="F154" s="97">
        <v>0.71805555555555556</v>
      </c>
      <c r="G154" s="30">
        <v>8.3333333333333332E-3</v>
      </c>
      <c r="H154" s="96">
        <v>18</v>
      </c>
      <c r="I154" s="101" t="s">
        <v>689</v>
      </c>
      <c r="J154" s="94" t="s">
        <v>264</v>
      </c>
      <c r="K154" s="94" t="s">
        <v>47</v>
      </c>
    </row>
    <row r="155" spans="1:11" x14ac:dyDescent="0.25">
      <c r="A155" s="110">
        <v>45512</v>
      </c>
      <c r="B155" s="95">
        <v>824</v>
      </c>
      <c r="C155" s="98">
        <v>395</v>
      </c>
      <c r="D155" s="98" t="s">
        <v>52</v>
      </c>
      <c r="E155" s="99">
        <v>0.625</v>
      </c>
      <c r="F155" s="99">
        <v>0.66666666666666663</v>
      </c>
      <c r="G155" s="100">
        <v>1.0416666666666666E-2</v>
      </c>
      <c r="H155" s="98">
        <v>46</v>
      </c>
      <c r="I155" s="102" t="s">
        <v>694</v>
      </c>
      <c r="J155" s="95" t="s">
        <v>265</v>
      </c>
      <c r="K155" s="95" t="s">
        <v>47</v>
      </c>
    </row>
    <row r="156" spans="1:11" x14ac:dyDescent="0.25">
      <c r="A156" s="109">
        <v>45512</v>
      </c>
      <c r="B156" s="94">
        <v>834</v>
      </c>
      <c r="C156" s="96">
        <v>1913</v>
      </c>
      <c r="D156" s="96" t="s">
        <v>72</v>
      </c>
      <c r="E156" s="97">
        <v>0.66249999999999998</v>
      </c>
      <c r="F156" s="97">
        <v>0.73263888888888884</v>
      </c>
      <c r="G156" s="30">
        <v>1.0416666666666666E-2</v>
      </c>
      <c r="H156" s="96" t="s">
        <v>164</v>
      </c>
      <c r="I156" s="101" t="s">
        <v>690</v>
      </c>
      <c r="J156" s="94" t="s">
        <v>266</v>
      </c>
      <c r="K156" s="94" t="s">
        <v>47</v>
      </c>
    </row>
    <row r="157" spans="1:11" x14ac:dyDescent="0.25">
      <c r="A157" s="110">
        <v>45512</v>
      </c>
      <c r="B157" s="95">
        <v>844</v>
      </c>
      <c r="C157" s="98">
        <v>659</v>
      </c>
      <c r="D157" s="98" t="s">
        <v>65</v>
      </c>
      <c r="E157" s="99">
        <v>0.67638888888888893</v>
      </c>
      <c r="F157" s="99">
        <v>0.81666666666666665</v>
      </c>
      <c r="G157" s="100">
        <v>0.14027777777777778</v>
      </c>
      <c r="H157" s="98">
        <v>46</v>
      </c>
      <c r="I157" s="102" t="s">
        <v>694</v>
      </c>
      <c r="J157" s="95" t="s">
        <v>267</v>
      </c>
      <c r="K157" s="95" t="s">
        <v>47</v>
      </c>
    </row>
    <row r="158" spans="1:11" x14ac:dyDescent="0.25">
      <c r="A158" s="109">
        <v>45512</v>
      </c>
      <c r="B158" s="94">
        <v>804</v>
      </c>
      <c r="C158" s="96">
        <v>261</v>
      </c>
      <c r="D158" s="96" t="s">
        <v>120</v>
      </c>
      <c r="E158" s="97">
        <v>0.72916666666666663</v>
      </c>
      <c r="F158" s="97">
        <v>0.77361111111111114</v>
      </c>
      <c r="G158" s="30">
        <v>4.4444444444444446E-2</v>
      </c>
      <c r="H158" s="96">
        <v>62</v>
      </c>
      <c r="I158" s="101" t="s">
        <v>685</v>
      </c>
      <c r="J158" s="94" t="s">
        <v>268</v>
      </c>
      <c r="K158" s="94" t="s">
        <v>47</v>
      </c>
    </row>
    <row r="159" spans="1:11" x14ac:dyDescent="0.25">
      <c r="A159" s="110">
        <v>45512</v>
      </c>
      <c r="B159" s="95">
        <v>849</v>
      </c>
      <c r="C159" s="98">
        <v>1815</v>
      </c>
      <c r="D159" s="98" t="s">
        <v>63</v>
      </c>
      <c r="E159" s="99">
        <v>0.67152777777777772</v>
      </c>
      <c r="F159" s="99">
        <v>0.8881944444444444</v>
      </c>
      <c r="G159" s="100">
        <v>0.21666666666666667</v>
      </c>
      <c r="H159" s="98">
        <v>46</v>
      </c>
      <c r="I159" s="102" t="s">
        <v>694</v>
      </c>
      <c r="J159" s="95" t="s">
        <v>269</v>
      </c>
      <c r="K159" s="95" t="s">
        <v>47</v>
      </c>
    </row>
    <row r="160" spans="1:11" x14ac:dyDescent="0.25">
      <c r="A160" s="109">
        <v>45513</v>
      </c>
      <c r="B160" s="94">
        <v>801</v>
      </c>
      <c r="C160" s="96">
        <v>233</v>
      </c>
      <c r="D160" s="96" t="s">
        <v>186</v>
      </c>
      <c r="E160" s="97">
        <v>0.29166666666666669</v>
      </c>
      <c r="F160" s="97">
        <v>0.29652777777777778</v>
      </c>
      <c r="G160" s="30">
        <v>4.8611111111110938E-3</v>
      </c>
      <c r="H160" s="96">
        <v>20</v>
      </c>
      <c r="I160" s="101" t="s">
        <v>698</v>
      </c>
      <c r="J160" s="94" t="s">
        <v>270</v>
      </c>
      <c r="K160" s="94" t="s">
        <v>18</v>
      </c>
    </row>
    <row r="161" spans="1:11" x14ac:dyDescent="0.25">
      <c r="A161" s="110">
        <v>45513</v>
      </c>
      <c r="B161" s="95">
        <v>824</v>
      </c>
      <c r="C161" s="98">
        <v>193</v>
      </c>
      <c r="D161" s="98" t="s">
        <v>21</v>
      </c>
      <c r="E161" s="99">
        <v>0.30138888888888887</v>
      </c>
      <c r="F161" s="99">
        <v>0.3034722222222222</v>
      </c>
      <c r="G161" s="100">
        <v>2.0833333333333259E-3</v>
      </c>
      <c r="H161" s="98">
        <v>20</v>
      </c>
      <c r="I161" s="102" t="s">
        <v>698</v>
      </c>
      <c r="J161" s="95" t="s">
        <v>271</v>
      </c>
      <c r="K161" s="95" t="s">
        <v>18</v>
      </c>
    </row>
    <row r="162" spans="1:11" x14ac:dyDescent="0.25">
      <c r="A162" s="109">
        <v>45513</v>
      </c>
      <c r="B162" s="94">
        <v>838</v>
      </c>
      <c r="C162" s="96">
        <v>1057</v>
      </c>
      <c r="D162" s="96" t="s">
        <v>99</v>
      </c>
      <c r="E162" s="97">
        <v>0.41666666666666669</v>
      </c>
      <c r="F162" s="97">
        <v>0.42222222222222222</v>
      </c>
      <c r="G162" s="30">
        <v>5.5555555555555358E-3</v>
      </c>
      <c r="H162" s="96" t="s">
        <v>103</v>
      </c>
      <c r="I162" s="101" t="s">
        <v>689</v>
      </c>
      <c r="J162" s="94" t="s">
        <v>272</v>
      </c>
      <c r="K162" s="94" t="s">
        <v>18</v>
      </c>
    </row>
    <row r="163" spans="1:11" x14ac:dyDescent="0.25">
      <c r="A163" s="110">
        <v>45513</v>
      </c>
      <c r="B163" s="95">
        <v>801</v>
      </c>
      <c r="C163" s="98">
        <v>605</v>
      </c>
      <c r="D163" s="98" t="s">
        <v>48</v>
      </c>
      <c r="E163" s="99">
        <v>0.61111111111111116</v>
      </c>
      <c r="F163" s="99">
        <v>0.62777777777777777</v>
      </c>
      <c r="G163" s="100">
        <v>9.7222222222222224E-3</v>
      </c>
      <c r="H163" s="98">
        <v>34</v>
      </c>
      <c r="I163" s="102" t="s">
        <v>689</v>
      </c>
      <c r="J163" s="95" t="s">
        <v>274</v>
      </c>
      <c r="K163" s="95" t="s">
        <v>144</v>
      </c>
    </row>
    <row r="164" spans="1:11" x14ac:dyDescent="0.25">
      <c r="A164" s="109">
        <v>45513</v>
      </c>
      <c r="B164" s="94">
        <v>814</v>
      </c>
      <c r="C164" s="96">
        <v>407</v>
      </c>
      <c r="D164" s="96" t="s">
        <v>45</v>
      </c>
      <c r="E164" s="97">
        <v>0.61597222222222225</v>
      </c>
      <c r="F164" s="97">
        <v>0.62986111111111109</v>
      </c>
      <c r="G164" s="30">
        <v>6.9444444444444441E-3</v>
      </c>
      <c r="H164" s="96">
        <v>68</v>
      </c>
      <c r="I164" s="101" t="s">
        <v>691</v>
      </c>
      <c r="J164" s="94" t="s">
        <v>275</v>
      </c>
      <c r="K164" s="94" t="s">
        <v>144</v>
      </c>
    </row>
    <row r="165" spans="1:11" x14ac:dyDescent="0.25">
      <c r="A165" s="110">
        <v>45513</v>
      </c>
      <c r="B165" s="95">
        <v>844</v>
      </c>
      <c r="C165" s="98">
        <v>295</v>
      </c>
      <c r="D165" s="98" t="s">
        <v>113</v>
      </c>
      <c r="E165" s="99">
        <v>0.62986111111111109</v>
      </c>
      <c r="F165" s="99">
        <v>0.6333333333333333</v>
      </c>
      <c r="G165" s="100">
        <v>3.472222222222222E-3</v>
      </c>
      <c r="H165" s="98" t="s">
        <v>276</v>
      </c>
      <c r="I165" s="102" t="s">
        <v>690</v>
      </c>
      <c r="J165" s="95" t="s">
        <v>277</v>
      </c>
      <c r="K165" s="95" t="s">
        <v>144</v>
      </c>
    </row>
    <row r="166" spans="1:11" x14ac:dyDescent="0.25">
      <c r="A166" s="109">
        <v>45513</v>
      </c>
      <c r="B166" s="94">
        <v>832</v>
      </c>
      <c r="C166" s="96">
        <v>395</v>
      </c>
      <c r="D166" s="96" t="s">
        <v>52</v>
      </c>
      <c r="E166" s="97">
        <v>0.63472222222222219</v>
      </c>
      <c r="F166" s="97">
        <v>0.64583333333333337</v>
      </c>
      <c r="G166" s="30">
        <v>1.1111111111111112E-2</v>
      </c>
      <c r="H166" s="96" t="s">
        <v>278</v>
      </c>
      <c r="I166" s="101" t="s">
        <v>690</v>
      </c>
      <c r="J166" s="94" t="s">
        <v>279</v>
      </c>
      <c r="K166" s="94" t="s">
        <v>144</v>
      </c>
    </row>
    <row r="167" spans="1:11" x14ac:dyDescent="0.25">
      <c r="A167" s="110">
        <v>45513</v>
      </c>
      <c r="B167" s="95">
        <v>809</v>
      </c>
      <c r="C167" s="98">
        <v>285</v>
      </c>
      <c r="D167" s="98" t="s">
        <v>50</v>
      </c>
      <c r="E167" s="99">
        <v>0.63888888888888884</v>
      </c>
      <c r="F167" s="99">
        <v>0.64236111111111116</v>
      </c>
      <c r="G167" s="100">
        <v>3.472222222222222E-3</v>
      </c>
      <c r="H167" s="98">
        <v>41</v>
      </c>
      <c r="I167" s="102" t="s">
        <v>694</v>
      </c>
      <c r="J167" s="95" t="s">
        <v>280</v>
      </c>
      <c r="K167" s="95" t="s">
        <v>144</v>
      </c>
    </row>
    <row r="168" spans="1:11" x14ac:dyDescent="0.25">
      <c r="A168" s="109">
        <v>45513</v>
      </c>
      <c r="B168" s="94">
        <v>849</v>
      </c>
      <c r="C168" s="96">
        <v>1907</v>
      </c>
      <c r="D168" s="96" t="s">
        <v>83</v>
      </c>
      <c r="E168" s="97">
        <v>0.64375000000000004</v>
      </c>
      <c r="F168" s="97">
        <v>0.65277777777777779</v>
      </c>
      <c r="G168" s="30">
        <v>9.0277777777777769E-3</v>
      </c>
      <c r="H168" s="96" t="s">
        <v>103</v>
      </c>
      <c r="I168" s="101" t="s">
        <v>689</v>
      </c>
      <c r="J168" s="94" t="s">
        <v>281</v>
      </c>
      <c r="K168" s="94" t="s">
        <v>144</v>
      </c>
    </row>
    <row r="169" spans="1:11" x14ac:dyDescent="0.25">
      <c r="A169" s="110">
        <v>45513</v>
      </c>
      <c r="B169" s="95">
        <v>846</v>
      </c>
      <c r="C169" s="98">
        <v>499</v>
      </c>
      <c r="D169" s="98" t="s">
        <v>57</v>
      </c>
      <c r="E169" s="99">
        <v>0.65277777777777779</v>
      </c>
      <c r="F169" s="99">
        <v>0.80347222222222225</v>
      </c>
      <c r="G169" s="100">
        <v>0.11805555555555555</v>
      </c>
      <c r="H169" s="98">
        <v>64</v>
      </c>
      <c r="I169" s="102" t="s">
        <v>686</v>
      </c>
      <c r="J169" s="95" t="s">
        <v>282</v>
      </c>
      <c r="K169" s="95" t="s">
        <v>144</v>
      </c>
    </row>
    <row r="170" spans="1:11" x14ac:dyDescent="0.25">
      <c r="A170" s="109">
        <v>45513</v>
      </c>
      <c r="B170" s="94">
        <v>846</v>
      </c>
      <c r="C170" s="96">
        <v>499</v>
      </c>
      <c r="D170" s="96" t="s">
        <v>57</v>
      </c>
      <c r="E170" s="97">
        <v>0.65277777777777779</v>
      </c>
      <c r="F170" s="97">
        <v>0.80347222222222225</v>
      </c>
      <c r="G170" s="30">
        <v>2.7083333333333334E-2</v>
      </c>
      <c r="H170" s="96">
        <v>46</v>
      </c>
      <c r="I170" s="101" t="s">
        <v>694</v>
      </c>
      <c r="J170" s="94" t="s">
        <v>282</v>
      </c>
      <c r="K170" s="94" t="s">
        <v>144</v>
      </c>
    </row>
    <row r="171" spans="1:11" x14ac:dyDescent="0.25">
      <c r="A171" s="110">
        <v>45513</v>
      </c>
      <c r="B171" s="95">
        <v>829</v>
      </c>
      <c r="C171" s="98">
        <v>1879</v>
      </c>
      <c r="D171" s="98" t="s">
        <v>218</v>
      </c>
      <c r="E171" s="99">
        <v>0.66249999999999998</v>
      </c>
      <c r="F171" s="99">
        <v>0.70625000000000004</v>
      </c>
      <c r="G171" s="100">
        <v>4.3749999999999997E-2</v>
      </c>
      <c r="H171" s="98">
        <v>94</v>
      </c>
      <c r="I171" s="102" t="s">
        <v>691</v>
      </c>
      <c r="J171" s="95" t="s">
        <v>283</v>
      </c>
      <c r="K171" s="95" t="s">
        <v>144</v>
      </c>
    </row>
    <row r="172" spans="1:11" x14ac:dyDescent="0.25">
      <c r="A172" s="109">
        <v>45513</v>
      </c>
      <c r="B172" s="94">
        <v>848</v>
      </c>
      <c r="C172" s="96">
        <v>107</v>
      </c>
      <c r="D172" s="96" t="s">
        <v>69</v>
      </c>
      <c r="E172" s="97">
        <v>0.68055555555555558</v>
      </c>
      <c r="F172" s="97">
        <v>0.69513888888888886</v>
      </c>
      <c r="G172" s="30">
        <v>6.9444444444444441E-3</v>
      </c>
      <c r="H172" s="96" t="s">
        <v>285</v>
      </c>
      <c r="I172" s="101" t="s">
        <v>689</v>
      </c>
      <c r="J172" s="94" t="s">
        <v>284</v>
      </c>
      <c r="K172" s="94" t="s">
        <v>144</v>
      </c>
    </row>
    <row r="173" spans="1:11" x14ac:dyDescent="0.25">
      <c r="A173" s="110">
        <v>45513</v>
      </c>
      <c r="B173" s="95">
        <v>825</v>
      </c>
      <c r="C173" s="98">
        <v>1491</v>
      </c>
      <c r="D173" s="98" t="s">
        <v>205</v>
      </c>
      <c r="E173" s="99">
        <v>0.69027777777777777</v>
      </c>
      <c r="F173" s="99">
        <v>0.69791666666666663</v>
      </c>
      <c r="G173" s="100">
        <v>5.5555555555555558E-3</v>
      </c>
      <c r="H173" s="98">
        <v>55</v>
      </c>
      <c r="I173" s="102" t="s">
        <v>692</v>
      </c>
      <c r="J173" s="95" t="s">
        <v>286</v>
      </c>
      <c r="K173" s="95" t="s">
        <v>144</v>
      </c>
    </row>
    <row r="174" spans="1:11" x14ac:dyDescent="0.25">
      <c r="A174" s="109">
        <v>45513</v>
      </c>
      <c r="B174" s="94">
        <v>827</v>
      </c>
      <c r="C174" s="96">
        <v>261</v>
      </c>
      <c r="D174" s="96" t="s">
        <v>120</v>
      </c>
      <c r="E174" s="97">
        <v>0.72916666666666663</v>
      </c>
      <c r="F174" s="97">
        <v>0.73402777777777772</v>
      </c>
      <c r="G174" s="30">
        <v>4.8611111111111112E-3</v>
      </c>
      <c r="H174" s="96" t="s">
        <v>56</v>
      </c>
      <c r="I174" s="101" t="s">
        <v>697</v>
      </c>
      <c r="J174" s="94" t="s">
        <v>287</v>
      </c>
      <c r="K174" s="94" t="s">
        <v>144</v>
      </c>
    </row>
    <row r="175" spans="1:11" x14ac:dyDescent="0.25">
      <c r="A175" s="110">
        <v>45513</v>
      </c>
      <c r="B175" s="95">
        <v>821</v>
      </c>
      <c r="C175" s="98">
        <v>289</v>
      </c>
      <c r="D175" s="98" t="s">
        <v>50</v>
      </c>
      <c r="E175" s="99">
        <v>0.875</v>
      </c>
      <c r="F175" s="99">
        <v>0.88611111111111107</v>
      </c>
      <c r="G175" s="100">
        <v>9.0277777777777769E-3</v>
      </c>
      <c r="H175" s="98">
        <v>32</v>
      </c>
      <c r="I175" s="102" t="s">
        <v>689</v>
      </c>
      <c r="J175" s="95" t="s">
        <v>288</v>
      </c>
      <c r="K175" s="95" t="s">
        <v>144</v>
      </c>
    </row>
    <row r="176" spans="1:11" x14ac:dyDescent="0.25">
      <c r="A176" s="109">
        <v>45514</v>
      </c>
      <c r="B176" s="94">
        <v>845</v>
      </c>
      <c r="C176" s="96">
        <v>193</v>
      </c>
      <c r="D176" s="96" t="s">
        <v>21</v>
      </c>
      <c r="E176" s="97">
        <v>0.29652777777777778</v>
      </c>
      <c r="F176" s="97">
        <v>0.36041666666666666</v>
      </c>
      <c r="G176" s="30">
        <v>6.3888888888888884E-2</v>
      </c>
      <c r="H176" s="96">
        <v>46</v>
      </c>
      <c r="I176" s="101" t="s">
        <v>694</v>
      </c>
      <c r="J176" s="94" t="s">
        <v>289</v>
      </c>
      <c r="K176" s="94" t="s">
        <v>18</v>
      </c>
    </row>
    <row r="177" spans="1:11" x14ac:dyDescent="0.25">
      <c r="A177" s="110">
        <v>45514</v>
      </c>
      <c r="B177" s="95">
        <v>847</v>
      </c>
      <c r="C177" s="98">
        <v>1821</v>
      </c>
      <c r="D177" s="98" t="s">
        <v>36</v>
      </c>
      <c r="E177" s="99">
        <v>0.31041666666666667</v>
      </c>
      <c r="F177" s="99">
        <v>0.3125</v>
      </c>
      <c r="G177" s="100">
        <v>2.0833333333333333E-3</v>
      </c>
      <c r="H177" s="98" t="s">
        <v>34</v>
      </c>
      <c r="I177" s="102" t="s">
        <v>694</v>
      </c>
      <c r="J177" s="95" t="s">
        <v>290</v>
      </c>
      <c r="K177" s="95" t="s">
        <v>18</v>
      </c>
    </row>
    <row r="178" spans="1:11" x14ac:dyDescent="0.25">
      <c r="A178" s="109">
        <v>45514</v>
      </c>
      <c r="B178" s="94">
        <v>813</v>
      </c>
      <c r="C178" s="96">
        <v>573</v>
      </c>
      <c r="D178" s="96" t="s">
        <v>136</v>
      </c>
      <c r="E178" s="97">
        <v>0.33333333333333331</v>
      </c>
      <c r="F178" s="97">
        <v>0.35625000000000001</v>
      </c>
      <c r="G178" s="30">
        <v>2.2916666666666665E-2</v>
      </c>
      <c r="H178" s="96">
        <v>46</v>
      </c>
      <c r="I178" s="101" t="s">
        <v>694</v>
      </c>
      <c r="J178" s="94" t="s">
        <v>291</v>
      </c>
      <c r="K178" s="94" t="s">
        <v>18</v>
      </c>
    </row>
    <row r="179" spans="1:11" x14ac:dyDescent="0.25">
      <c r="A179" s="110">
        <v>45514</v>
      </c>
      <c r="B179" s="95">
        <v>846</v>
      </c>
      <c r="C179" s="98">
        <v>1937</v>
      </c>
      <c r="D179" s="98" t="s">
        <v>292</v>
      </c>
      <c r="E179" s="99">
        <v>0.35694444444444445</v>
      </c>
      <c r="F179" s="99">
        <v>0.48541666666666666</v>
      </c>
      <c r="G179" s="100">
        <v>0.13263888888888889</v>
      </c>
      <c r="H179" s="98">
        <v>65</v>
      </c>
      <c r="I179" s="102" t="s">
        <v>686</v>
      </c>
      <c r="J179" s="95" t="s">
        <v>293</v>
      </c>
      <c r="K179" s="95" t="s">
        <v>18</v>
      </c>
    </row>
    <row r="180" spans="1:11" x14ac:dyDescent="0.25">
      <c r="A180" s="109">
        <v>45514</v>
      </c>
      <c r="B180" s="94">
        <v>820</v>
      </c>
      <c r="C180" s="96">
        <v>783</v>
      </c>
      <c r="D180" s="96" t="s">
        <v>139</v>
      </c>
      <c r="E180" s="97">
        <v>0.375</v>
      </c>
      <c r="F180" s="97">
        <v>0.38055555555555554</v>
      </c>
      <c r="G180" s="30">
        <v>5.5555555555555558E-3</v>
      </c>
      <c r="H180" s="96">
        <v>65</v>
      </c>
      <c r="I180" s="101" t="s">
        <v>686</v>
      </c>
      <c r="J180" s="94" t="s">
        <v>294</v>
      </c>
      <c r="K180" s="94" t="s">
        <v>18</v>
      </c>
    </row>
    <row r="181" spans="1:11" x14ac:dyDescent="0.25">
      <c r="A181" s="110">
        <v>45514</v>
      </c>
      <c r="B181" s="95">
        <v>844</v>
      </c>
      <c r="C181" s="98">
        <v>1041</v>
      </c>
      <c r="D181" s="98" t="s">
        <v>141</v>
      </c>
      <c r="E181" s="99">
        <v>0.37847222222222221</v>
      </c>
      <c r="F181" s="99">
        <v>0.38958333333333334</v>
      </c>
      <c r="G181" s="100">
        <v>1.1111111111111112E-2</v>
      </c>
      <c r="H181" s="98">
        <v>46</v>
      </c>
      <c r="I181" s="102" t="s">
        <v>694</v>
      </c>
      <c r="J181" s="95" t="s">
        <v>295</v>
      </c>
      <c r="K181" s="95" t="s">
        <v>18</v>
      </c>
    </row>
    <row r="182" spans="1:11" x14ac:dyDescent="0.25">
      <c r="A182" s="109">
        <v>45514</v>
      </c>
      <c r="B182" s="94">
        <v>845</v>
      </c>
      <c r="C182" s="96">
        <v>347</v>
      </c>
      <c r="D182" s="96" t="s">
        <v>24</v>
      </c>
      <c r="E182" s="97">
        <v>0.58819444444444446</v>
      </c>
      <c r="F182" s="97">
        <v>0.62638888888888888</v>
      </c>
      <c r="G182" s="30">
        <v>9.7222222222222224E-3</v>
      </c>
      <c r="H182" s="96" t="s">
        <v>276</v>
      </c>
      <c r="I182" s="101" t="s">
        <v>690</v>
      </c>
      <c r="J182" s="94" t="s">
        <v>296</v>
      </c>
      <c r="K182" s="94" t="s">
        <v>144</v>
      </c>
    </row>
    <row r="183" spans="1:11" x14ac:dyDescent="0.25">
      <c r="A183" s="110">
        <v>45514</v>
      </c>
      <c r="B183" s="95">
        <v>831</v>
      </c>
      <c r="C183" s="98">
        <v>407</v>
      </c>
      <c r="D183" s="98" t="s">
        <v>45</v>
      </c>
      <c r="E183" s="99">
        <v>0.62083333333333335</v>
      </c>
      <c r="F183" s="99">
        <v>0.64444444444444449</v>
      </c>
      <c r="G183" s="100">
        <v>7.6388888888888886E-3</v>
      </c>
      <c r="H183" s="98" t="s">
        <v>298</v>
      </c>
      <c r="I183" s="102" t="s">
        <v>697</v>
      </c>
      <c r="J183" s="95" t="s">
        <v>297</v>
      </c>
      <c r="K183" s="95" t="s">
        <v>144</v>
      </c>
    </row>
    <row r="184" spans="1:11" x14ac:dyDescent="0.25">
      <c r="A184" s="109">
        <v>45514</v>
      </c>
      <c r="B184" s="94">
        <v>852</v>
      </c>
      <c r="C184" s="96">
        <v>943</v>
      </c>
      <c r="D184" s="96" t="s">
        <v>299</v>
      </c>
      <c r="E184" s="97">
        <v>0.625</v>
      </c>
      <c r="F184" s="97">
        <v>0.63472222222222219</v>
      </c>
      <c r="G184" s="30">
        <v>2.7777777777777779E-3</v>
      </c>
      <c r="H184" s="96" t="s">
        <v>103</v>
      </c>
      <c r="I184" s="101" t="s">
        <v>689</v>
      </c>
      <c r="J184" s="94" t="s">
        <v>300</v>
      </c>
      <c r="K184" s="94" t="s">
        <v>144</v>
      </c>
    </row>
    <row r="185" spans="1:11" x14ac:dyDescent="0.25">
      <c r="A185" s="110">
        <v>45514</v>
      </c>
      <c r="B185" s="95">
        <v>825</v>
      </c>
      <c r="C185" s="98">
        <v>429</v>
      </c>
      <c r="D185" s="98" t="s">
        <v>54</v>
      </c>
      <c r="E185" s="99">
        <v>0.87152777777777779</v>
      </c>
      <c r="F185" s="99">
        <v>0.88472222222222219</v>
      </c>
      <c r="G185" s="100">
        <v>1.3194444444444444E-2</v>
      </c>
      <c r="H185" s="98">
        <v>67</v>
      </c>
      <c r="I185" s="102" t="s">
        <v>691</v>
      </c>
      <c r="J185" s="95" t="s">
        <v>301</v>
      </c>
      <c r="K185" s="95" t="s">
        <v>144</v>
      </c>
    </row>
    <row r="186" spans="1:11" x14ac:dyDescent="0.25">
      <c r="A186" s="109">
        <v>45515</v>
      </c>
      <c r="B186" s="94">
        <v>848</v>
      </c>
      <c r="C186" s="96">
        <v>391</v>
      </c>
      <c r="D186" s="96" t="s">
        <v>52</v>
      </c>
      <c r="E186" s="97">
        <v>0.25</v>
      </c>
      <c r="F186" s="97">
        <v>0.2638888888888889</v>
      </c>
      <c r="G186" s="30">
        <v>1.3888888888888888E-2</v>
      </c>
      <c r="H186" s="96">
        <v>46</v>
      </c>
      <c r="I186" s="101" t="s">
        <v>694</v>
      </c>
      <c r="J186" s="94" t="s">
        <v>302</v>
      </c>
      <c r="K186" s="94" t="s">
        <v>47</v>
      </c>
    </row>
    <row r="187" spans="1:11" x14ac:dyDescent="0.25">
      <c r="A187" s="110">
        <v>45515</v>
      </c>
      <c r="B187" s="95">
        <v>838</v>
      </c>
      <c r="C187" s="98">
        <v>1907</v>
      </c>
      <c r="D187" s="98" t="s">
        <v>83</v>
      </c>
      <c r="E187" s="99">
        <v>0.26874999999999999</v>
      </c>
      <c r="F187" s="99">
        <v>0.31944444444444442</v>
      </c>
      <c r="G187" s="100">
        <v>5.0694444444444445E-2</v>
      </c>
      <c r="H187" s="98">
        <v>46</v>
      </c>
      <c r="I187" s="102" t="s">
        <v>694</v>
      </c>
      <c r="J187" s="95" t="s">
        <v>303</v>
      </c>
      <c r="K187" s="95" t="s">
        <v>47</v>
      </c>
    </row>
    <row r="188" spans="1:11" x14ac:dyDescent="0.25">
      <c r="A188" s="109">
        <v>45515</v>
      </c>
      <c r="B188" s="94">
        <v>809</v>
      </c>
      <c r="C188" s="96">
        <v>233</v>
      </c>
      <c r="D188" s="96" t="s">
        <v>186</v>
      </c>
      <c r="E188" s="97">
        <v>0.29166666666666669</v>
      </c>
      <c r="F188" s="97">
        <v>0.29375000000000001</v>
      </c>
      <c r="G188" s="30">
        <v>2.0833333333333333E-3</v>
      </c>
      <c r="H188" s="96" t="s">
        <v>34</v>
      </c>
      <c r="I188" s="101" t="s">
        <v>694</v>
      </c>
      <c r="J188" s="94" t="s">
        <v>304</v>
      </c>
      <c r="K188" s="94" t="s">
        <v>47</v>
      </c>
    </row>
    <row r="189" spans="1:11" x14ac:dyDescent="0.25">
      <c r="A189" s="110">
        <v>45515</v>
      </c>
      <c r="B189" s="95">
        <v>827</v>
      </c>
      <c r="C189" s="98">
        <v>1775</v>
      </c>
      <c r="D189" s="98" t="s">
        <v>89</v>
      </c>
      <c r="E189" s="99">
        <v>0.31944444444444442</v>
      </c>
      <c r="F189" s="99">
        <v>0.32569444444444445</v>
      </c>
      <c r="G189" s="100">
        <v>6.2500000000000003E-3</v>
      </c>
      <c r="H189" s="98">
        <v>37</v>
      </c>
      <c r="I189" s="102" t="s">
        <v>684</v>
      </c>
      <c r="J189" s="95" t="s">
        <v>305</v>
      </c>
      <c r="K189" s="95" t="s">
        <v>47</v>
      </c>
    </row>
    <row r="190" spans="1:11" x14ac:dyDescent="0.25">
      <c r="A190" s="109">
        <v>45515</v>
      </c>
      <c r="B190" s="94">
        <v>813</v>
      </c>
      <c r="C190" s="96">
        <v>193</v>
      </c>
      <c r="D190" s="96" t="s">
        <v>21</v>
      </c>
      <c r="E190" s="97">
        <v>0.32430555555555557</v>
      </c>
      <c r="F190" s="97">
        <v>0.33263888888888887</v>
      </c>
      <c r="G190" s="30">
        <v>8.3333333333333332E-3</v>
      </c>
      <c r="H190" s="96">
        <v>41</v>
      </c>
      <c r="I190" s="101" t="s">
        <v>694</v>
      </c>
      <c r="J190" s="94" t="s">
        <v>306</v>
      </c>
      <c r="K190" s="94" t="s">
        <v>47</v>
      </c>
    </row>
    <row r="191" spans="1:11" x14ac:dyDescent="0.25">
      <c r="A191" s="110">
        <v>45515</v>
      </c>
      <c r="B191" s="95">
        <v>808</v>
      </c>
      <c r="C191" s="98">
        <v>1821</v>
      </c>
      <c r="D191" s="98" t="s">
        <v>36</v>
      </c>
      <c r="E191" s="99">
        <v>0.3611111111111111</v>
      </c>
      <c r="F191" s="99">
        <v>0.37291666666666667</v>
      </c>
      <c r="G191" s="100">
        <v>1.1805555555555555E-2</v>
      </c>
      <c r="H191" s="98">
        <v>37</v>
      </c>
      <c r="I191" s="102" t="s">
        <v>684</v>
      </c>
      <c r="J191" s="95" t="s">
        <v>307</v>
      </c>
      <c r="K191" s="95" t="s">
        <v>47</v>
      </c>
    </row>
    <row r="192" spans="1:11" x14ac:dyDescent="0.25">
      <c r="A192" s="109">
        <v>45515</v>
      </c>
      <c r="B192" s="94">
        <v>820</v>
      </c>
      <c r="C192" s="96">
        <v>471</v>
      </c>
      <c r="D192" s="96" t="s">
        <v>78</v>
      </c>
      <c r="E192" s="97">
        <v>0.39861111111111114</v>
      </c>
      <c r="F192" s="97">
        <v>0.41111111111111109</v>
      </c>
      <c r="G192" s="30">
        <v>1.2500000000000001E-2</v>
      </c>
      <c r="H192" s="96" t="s">
        <v>34</v>
      </c>
      <c r="I192" s="101" t="s">
        <v>694</v>
      </c>
      <c r="J192" s="94" t="s">
        <v>310</v>
      </c>
      <c r="K192" s="94" t="s">
        <v>47</v>
      </c>
    </row>
    <row r="193" spans="1:11" x14ac:dyDescent="0.25">
      <c r="A193" s="110">
        <v>45515</v>
      </c>
      <c r="B193" s="95">
        <v>821</v>
      </c>
      <c r="C193" s="98">
        <v>303</v>
      </c>
      <c r="D193" s="98" t="s">
        <v>38</v>
      </c>
      <c r="E193" s="99">
        <v>0.40277777777777779</v>
      </c>
      <c r="F193" s="99">
        <v>0.40694444444444444</v>
      </c>
      <c r="G193" s="100">
        <v>4.1666666666666666E-3</v>
      </c>
      <c r="H193" s="98" t="s">
        <v>34</v>
      </c>
      <c r="I193" s="102" t="s">
        <v>694</v>
      </c>
      <c r="J193" s="95" t="s">
        <v>311</v>
      </c>
      <c r="K193" s="95" t="s">
        <v>47</v>
      </c>
    </row>
    <row r="194" spans="1:11" x14ac:dyDescent="0.25">
      <c r="A194" s="109">
        <v>45515</v>
      </c>
      <c r="B194" s="94">
        <v>805</v>
      </c>
      <c r="C194" s="96">
        <v>1917</v>
      </c>
      <c r="D194" s="96" t="s">
        <v>25</v>
      </c>
      <c r="E194" s="97">
        <v>0.43819444444444444</v>
      </c>
      <c r="F194" s="97">
        <v>0.46388888888888891</v>
      </c>
      <c r="G194" s="30">
        <v>2.5694444444444443E-2</v>
      </c>
      <c r="H194" s="96">
        <v>83</v>
      </c>
      <c r="I194" s="101" t="s">
        <v>683</v>
      </c>
      <c r="J194" s="94" t="s">
        <v>312</v>
      </c>
      <c r="K194" s="94" t="s">
        <v>47</v>
      </c>
    </row>
    <row r="195" spans="1:11" x14ac:dyDescent="0.25">
      <c r="A195" s="110">
        <v>45515</v>
      </c>
      <c r="B195" s="95">
        <v>826</v>
      </c>
      <c r="C195" s="98">
        <v>215</v>
      </c>
      <c r="D195" s="98" t="s">
        <v>248</v>
      </c>
      <c r="E195" s="99">
        <v>0.59305555555555556</v>
      </c>
      <c r="F195" s="99">
        <v>0.60069444444444442</v>
      </c>
      <c r="G195" s="100">
        <v>7.6388888888888886E-3</v>
      </c>
      <c r="H195" s="98" t="s">
        <v>166</v>
      </c>
      <c r="I195" s="102" t="s">
        <v>697</v>
      </c>
      <c r="J195" s="95" t="s">
        <v>313</v>
      </c>
      <c r="K195" s="95" t="s">
        <v>144</v>
      </c>
    </row>
    <row r="196" spans="1:11" x14ac:dyDescent="0.25">
      <c r="A196" s="109">
        <v>45515</v>
      </c>
      <c r="B196" s="94">
        <v>827</v>
      </c>
      <c r="C196" s="96">
        <v>1273</v>
      </c>
      <c r="D196" s="96" t="s">
        <v>61</v>
      </c>
      <c r="E196" s="97">
        <v>0.62083333333333335</v>
      </c>
      <c r="F196" s="97">
        <v>0.62638888888888888</v>
      </c>
      <c r="G196" s="30">
        <v>5.5555555555555558E-3</v>
      </c>
      <c r="H196" s="96">
        <v>65</v>
      </c>
      <c r="I196" s="101" t="s">
        <v>686</v>
      </c>
      <c r="J196" s="94" t="s">
        <v>314</v>
      </c>
      <c r="K196" s="94" t="s">
        <v>144</v>
      </c>
    </row>
    <row r="197" spans="1:11" x14ac:dyDescent="0.25">
      <c r="A197" s="110">
        <v>45515</v>
      </c>
      <c r="B197" s="95">
        <v>840</v>
      </c>
      <c r="C197" s="98">
        <v>425</v>
      </c>
      <c r="D197" s="98" t="s">
        <v>54</v>
      </c>
      <c r="E197" s="99">
        <v>0.64375000000000004</v>
      </c>
      <c r="F197" s="99">
        <v>0.64930555555555558</v>
      </c>
      <c r="G197" s="100">
        <v>5.5555555555555558E-3</v>
      </c>
      <c r="H197" s="98">
        <v>41</v>
      </c>
      <c r="I197" s="102" t="s">
        <v>694</v>
      </c>
      <c r="J197" s="95" t="s">
        <v>315</v>
      </c>
      <c r="K197" s="95" t="s">
        <v>144</v>
      </c>
    </row>
    <row r="198" spans="1:11" x14ac:dyDescent="0.25">
      <c r="A198" s="109">
        <v>45515</v>
      </c>
      <c r="B198" s="94">
        <v>833</v>
      </c>
      <c r="C198" s="96">
        <v>1913</v>
      </c>
      <c r="D198" s="96" t="s">
        <v>72</v>
      </c>
      <c r="E198" s="97">
        <v>0.67152777777777772</v>
      </c>
      <c r="F198" s="97">
        <v>0.67222222222222228</v>
      </c>
      <c r="G198" s="30">
        <v>6.9444444444444447E-4</v>
      </c>
      <c r="H198" s="96">
        <v>87</v>
      </c>
      <c r="I198" s="101" t="s">
        <v>683</v>
      </c>
      <c r="J198" s="94" t="s">
        <v>316</v>
      </c>
      <c r="K198" s="94" t="s">
        <v>144</v>
      </c>
    </row>
    <row r="199" spans="1:11" x14ac:dyDescent="0.25">
      <c r="A199" s="110">
        <v>45515</v>
      </c>
      <c r="B199" s="95">
        <v>821</v>
      </c>
      <c r="C199" s="98">
        <v>607</v>
      </c>
      <c r="D199" s="98" t="s">
        <v>48</v>
      </c>
      <c r="E199" s="99">
        <v>0.67638888888888893</v>
      </c>
      <c r="F199" s="99">
        <v>0.68263888888888891</v>
      </c>
      <c r="G199" s="100">
        <v>6.2500000000000003E-3</v>
      </c>
      <c r="H199" s="98" t="s">
        <v>166</v>
      </c>
      <c r="I199" s="102" t="s">
        <v>697</v>
      </c>
      <c r="J199" s="95" t="s">
        <v>317</v>
      </c>
      <c r="K199" s="95" t="s">
        <v>144</v>
      </c>
    </row>
    <row r="200" spans="1:11" x14ac:dyDescent="0.25">
      <c r="A200" s="109">
        <v>45515</v>
      </c>
      <c r="B200" s="94">
        <v>837</v>
      </c>
      <c r="C200" s="96">
        <v>1815</v>
      </c>
      <c r="D200" s="96" t="s">
        <v>63</v>
      </c>
      <c r="E200" s="97">
        <v>0.68055555555555558</v>
      </c>
      <c r="F200" s="97">
        <v>0.68194444444444446</v>
      </c>
      <c r="G200" s="30">
        <v>1.3888888888888889E-3</v>
      </c>
      <c r="H200" s="96">
        <v>95</v>
      </c>
      <c r="I200" s="101" t="s">
        <v>686</v>
      </c>
      <c r="J200" s="94" t="s">
        <v>318</v>
      </c>
      <c r="K200" s="94" t="s">
        <v>144</v>
      </c>
    </row>
    <row r="201" spans="1:11" x14ac:dyDescent="0.25">
      <c r="A201" s="110">
        <v>45515</v>
      </c>
      <c r="B201" s="95">
        <v>850</v>
      </c>
      <c r="C201" s="98">
        <v>503</v>
      </c>
      <c r="D201" s="98" t="s">
        <v>33</v>
      </c>
      <c r="E201" s="99">
        <v>0.71319444444444446</v>
      </c>
      <c r="F201" s="99">
        <v>0.72986111111111107</v>
      </c>
      <c r="G201" s="100">
        <v>1.1111111111111112E-2</v>
      </c>
      <c r="H201" s="98">
        <v>46</v>
      </c>
      <c r="I201" s="102" t="s">
        <v>694</v>
      </c>
      <c r="J201" s="95" t="s">
        <v>319</v>
      </c>
      <c r="K201" s="95" t="s">
        <v>144</v>
      </c>
    </row>
    <row r="202" spans="1:11" x14ac:dyDescent="0.25">
      <c r="A202" s="109">
        <v>45515</v>
      </c>
      <c r="B202" s="94">
        <v>837</v>
      </c>
      <c r="C202" s="96">
        <v>397</v>
      </c>
      <c r="D202" s="96" t="s">
        <v>52</v>
      </c>
      <c r="E202" s="97">
        <v>0.86458333333333337</v>
      </c>
      <c r="F202" s="97">
        <v>0.87083333333333335</v>
      </c>
      <c r="G202" s="30">
        <v>6.2500000000000003E-3</v>
      </c>
      <c r="H202" s="96">
        <v>101</v>
      </c>
      <c r="I202" s="101" t="s">
        <v>696</v>
      </c>
      <c r="J202" s="94" t="s">
        <v>320</v>
      </c>
      <c r="K202" s="94" t="s">
        <v>144</v>
      </c>
    </row>
    <row r="203" spans="1:11" x14ac:dyDescent="0.25">
      <c r="A203" s="110">
        <v>45515</v>
      </c>
      <c r="B203" s="95">
        <v>847</v>
      </c>
      <c r="C203" s="98">
        <v>289</v>
      </c>
      <c r="D203" s="98" t="s">
        <v>50</v>
      </c>
      <c r="E203" s="99">
        <v>0.875</v>
      </c>
      <c r="F203" s="99">
        <v>0.90416666666666667</v>
      </c>
      <c r="G203" s="100">
        <v>2.9166666666666667E-2</v>
      </c>
      <c r="H203" s="98">
        <v>64</v>
      </c>
      <c r="I203" s="102" t="s">
        <v>686</v>
      </c>
      <c r="J203" s="95" t="s">
        <v>321</v>
      </c>
      <c r="K203" s="95" t="s">
        <v>144</v>
      </c>
    </row>
    <row r="204" spans="1:11" x14ac:dyDescent="0.25">
      <c r="A204" s="109">
        <v>45515</v>
      </c>
      <c r="B204" s="94">
        <v>826</v>
      </c>
      <c r="C204" s="96">
        <v>1043</v>
      </c>
      <c r="D204" s="96" t="s">
        <v>141</v>
      </c>
      <c r="E204" s="97">
        <v>0.87847222222222221</v>
      </c>
      <c r="F204" s="97">
        <v>0.87916666666666665</v>
      </c>
      <c r="G204" s="30">
        <v>6.9444444444444447E-4</v>
      </c>
      <c r="H204" s="96" t="s">
        <v>71</v>
      </c>
      <c r="I204" s="101" t="s">
        <v>698</v>
      </c>
      <c r="J204" s="94" t="s">
        <v>322</v>
      </c>
      <c r="K204" s="94" t="s">
        <v>144</v>
      </c>
    </row>
    <row r="205" spans="1:11" x14ac:dyDescent="0.25">
      <c r="A205" s="110">
        <v>45515</v>
      </c>
      <c r="B205" s="95">
        <v>846</v>
      </c>
      <c r="C205" s="98">
        <v>777</v>
      </c>
      <c r="D205" s="98" t="s">
        <v>69</v>
      </c>
      <c r="E205" s="99">
        <v>0.89236111111111116</v>
      </c>
      <c r="F205" s="99">
        <v>0.90069444444444446</v>
      </c>
      <c r="G205" s="100">
        <v>8.3333333333333332E-3</v>
      </c>
      <c r="H205" s="98" t="s">
        <v>34</v>
      </c>
      <c r="I205" s="102" t="s">
        <v>694</v>
      </c>
      <c r="J205" s="95" t="s">
        <v>323</v>
      </c>
      <c r="K205" s="95" t="s">
        <v>144</v>
      </c>
    </row>
    <row r="206" spans="1:11" x14ac:dyDescent="0.25">
      <c r="A206" s="109">
        <v>45516</v>
      </c>
      <c r="B206" s="94">
        <v>815</v>
      </c>
      <c r="C206" s="96">
        <v>917</v>
      </c>
      <c r="D206" s="96" t="s">
        <v>203</v>
      </c>
      <c r="E206" s="97">
        <v>0.30138888888888887</v>
      </c>
      <c r="F206" s="97">
        <v>0.31041666666666667</v>
      </c>
      <c r="G206" s="30">
        <v>9.0277777777777769E-3</v>
      </c>
      <c r="H206" s="96">
        <v>41</v>
      </c>
      <c r="I206" s="101" t="s">
        <v>694</v>
      </c>
      <c r="J206" s="94" t="s">
        <v>324</v>
      </c>
      <c r="K206" s="94" t="s">
        <v>47</v>
      </c>
    </row>
    <row r="207" spans="1:11" x14ac:dyDescent="0.25">
      <c r="A207" s="110">
        <v>45516</v>
      </c>
      <c r="B207" s="95">
        <v>850</v>
      </c>
      <c r="C207" s="98">
        <v>101</v>
      </c>
      <c r="D207" s="98" t="s">
        <v>69</v>
      </c>
      <c r="E207" s="99">
        <v>0.32916666666666666</v>
      </c>
      <c r="F207" s="99">
        <v>0.36249999999999999</v>
      </c>
      <c r="G207" s="100">
        <v>3.3333333333333333E-2</v>
      </c>
      <c r="H207" s="98" t="s">
        <v>134</v>
      </c>
      <c r="I207" s="102" t="s">
        <v>695</v>
      </c>
      <c r="J207" s="95" t="s">
        <v>325</v>
      </c>
      <c r="K207" s="95" t="s">
        <v>47</v>
      </c>
    </row>
    <row r="208" spans="1:11" x14ac:dyDescent="0.25">
      <c r="A208" s="109">
        <v>45516</v>
      </c>
      <c r="B208" s="94">
        <v>814</v>
      </c>
      <c r="C208" s="96">
        <v>289</v>
      </c>
      <c r="D208" s="96" t="s">
        <v>50</v>
      </c>
      <c r="E208" s="97">
        <v>0.64861111111111114</v>
      </c>
      <c r="F208" s="97">
        <v>0.65208333333333335</v>
      </c>
      <c r="G208" s="30">
        <v>3.472222222222222E-3</v>
      </c>
      <c r="H208" s="96">
        <v>87</v>
      </c>
      <c r="I208" s="101" t="s">
        <v>683</v>
      </c>
      <c r="J208" s="94" t="s">
        <v>326</v>
      </c>
      <c r="K208" s="94" t="s">
        <v>144</v>
      </c>
    </row>
    <row r="209" spans="1:11" x14ac:dyDescent="0.25">
      <c r="A209" s="110">
        <v>45516</v>
      </c>
      <c r="B209" s="95">
        <v>808</v>
      </c>
      <c r="C209" s="98">
        <v>1491</v>
      </c>
      <c r="D209" s="98" t="s">
        <v>205</v>
      </c>
      <c r="E209" s="99">
        <v>0.69444444444444442</v>
      </c>
      <c r="F209" s="99">
        <v>0.69513888888888886</v>
      </c>
      <c r="G209" s="100">
        <v>6.9444444444444447E-4</v>
      </c>
      <c r="H209" s="98" t="s">
        <v>71</v>
      </c>
      <c r="I209" s="102" t="s">
        <v>698</v>
      </c>
      <c r="J209" s="95" t="s">
        <v>327</v>
      </c>
      <c r="K209" s="95" t="s">
        <v>144</v>
      </c>
    </row>
    <row r="210" spans="1:11" x14ac:dyDescent="0.25">
      <c r="A210" s="109">
        <v>45517</v>
      </c>
      <c r="B210" s="94">
        <v>846</v>
      </c>
      <c r="C210" s="96">
        <v>427</v>
      </c>
      <c r="D210" s="96" t="s">
        <v>54</v>
      </c>
      <c r="E210" s="97">
        <v>0.61458333333333337</v>
      </c>
      <c r="F210" s="97">
        <v>0.6166666666666667</v>
      </c>
      <c r="G210" s="30">
        <v>2.0833333333333333E-3</v>
      </c>
      <c r="H210" s="96" t="s">
        <v>328</v>
      </c>
      <c r="I210" s="101" t="s">
        <v>685</v>
      </c>
      <c r="J210" s="94" t="s">
        <v>329</v>
      </c>
      <c r="K210" s="94" t="s">
        <v>18</v>
      </c>
    </row>
    <row r="211" spans="1:11" x14ac:dyDescent="0.25">
      <c r="A211" s="110">
        <v>45517</v>
      </c>
      <c r="B211" s="95">
        <v>816</v>
      </c>
      <c r="C211" s="98">
        <v>657</v>
      </c>
      <c r="D211" s="98" t="s">
        <v>65</v>
      </c>
      <c r="E211" s="99">
        <v>0.65625</v>
      </c>
      <c r="F211" s="99">
        <v>0.70833333333333337</v>
      </c>
      <c r="G211" s="100">
        <v>5.2083333333333336E-2</v>
      </c>
      <c r="H211" s="98">
        <v>83</v>
      </c>
      <c r="I211" s="102" t="s">
        <v>683</v>
      </c>
      <c r="J211" s="95" t="s">
        <v>330</v>
      </c>
      <c r="K211" s="95" t="s">
        <v>18</v>
      </c>
    </row>
    <row r="212" spans="1:11" x14ac:dyDescent="0.25">
      <c r="A212" s="109">
        <v>45518</v>
      </c>
      <c r="B212" s="94">
        <v>816</v>
      </c>
      <c r="C212" s="96">
        <v>233</v>
      </c>
      <c r="D212" s="96" t="s">
        <v>186</v>
      </c>
      <c r="E212" s="97">
        <v>0.29652777777777778</v>
      </c>
      <c r="F212" s="97">
        <v>0.29722222222222222</v>
      </c>
      <c r="G212" s="30">
        <v>6.9444444444444447E-4</v>
      </c>
      <c r="H212" s="96" t="s">
        <v>71</v>
      </c>
      <c r="I212" s="101" t="s">
        <v>698</v>
      </c>
      <c r="J212" s="94" t="s">
        <v>331</v>
      </c>
      <c r="K212" s="94" t="s">
        <v>47</v>
      </c>
    </row>
    <row r="213" spans="1:11" x14ac:dyDescent="0.25">
      <c r="A213" s="110">
        <v>45518</v>
      </c>
      <c r="B213" s="95">
        <v>813</v>
      </c>
      <c r="C213" s="98">
        <v>341</v>
      </c>
      <c r="D213" s="98" t="s">
        <v>24</v>
      </c>
      <c r="E213" s="99">
        <v>0.27361111111111114</v>
      </c>
      <c r="F213" s="99">
        <v>0.35208333333333336</v>
      </c>
      <c r="G213" s="100">
        <v>7.8472222222222221E-2</v>
      </c>
      <c r="H213" s="98">
        <v>64</v>
      </c>
      <c r="I213" s="102" t="s">
        <v>686</v>
      </c>
      <c r="J213" s="95" t="s">
        <v>332</v>
      </c>
      <c r="K213" s="95" t="s">
        <v>47</v>
      </c>
    </row>
    <row r="214" spans="1:11" x14ac:dyDescent="0.25">
      <c r="A214" s="109">
        <v>45518</v>
      </c>
      <c r="B214" s="94">
        <v>815</v>
      </c>
      <c r="C214" s="96">
        <v>395</v>
      </c>
      <c r="D214" s="96" t="s">
        <v>52</v>
      </c>
      <c r="E214" s="97">
        <v>0.6020833333333333</v>
      </c>
      <c r="F214" s="97">
        <v>0.62569444444444444</v>
      </c>
      <c r="G214" s="30">
        <v>2.361111111111111E-2</v>
      </c>
      <c r="H214" s="96">
        <v>41</v>
      </c>
      <c r="I214" s="101" t="s">
        <v>694</v>
      </c>
      <c r="J214" s="94" t="s">
        <v>333</v>
      </c>
      <c r="K214" s="94" t="s">
        <v>47</v>
      </c>
    </row>
    <row r="215" spans="1:11" x14ac:dyDescent="0.25">
      <c r="A215" s="110">
        <v>45518</v>
      </c>
      <c r="B215" s="95">
        <v>828</v>
      </c>
      <c r="C215" s="98">
        <v>425</v>
      </c>
      <c r="D215" s="98" t="s">
        <v>54</v>
      </c>
      <c r="E215" s="99">
        <v>0.61597222222222225</v>
      </c>
      <c r="F215" s="99">
        <v>0.61805555555555558</v>
      </c>
      <c r="G215" s="100">
        <v>2.0833333333333333E-3</v>
      </c>
      <c r="H215" s="37">
        <v>4</v>
      </c>
      <c r="I215" s="102" t="s">
        <v>696</v>
      </c>
      <c r="J215" s="95" t="s">
        <v>334</v>
      </c>
      <c r="K215" s="95" t="s">
        <v>47</v>
      </c>
    </row>
    <row r="216" spans="1:11" x14ac:dyDescent="0.25">
      <c r="A216" s="109">
        <v>45518</v>
      </c>
      <c r="B216" s="94">
        <v>840</v>
      </c>
      <c r="C216" s="96">
        <v>943</v>
      </c>
      <c r="D216" s="96" t="s">
        <v>299</v>
      </c>
      <c r="E216" s="97">
        <v>0.625</v>
      </c>
      <c r="F216" s="97">
        <v>0.64652777777777781</v>
      </c>
      <c r="G216" s="30">
        <v>2.1527777777777778E-2</v>
      </c>
      <c r="H216" s="96" t="s">
        <v>71</v>
      </c>
      <c r="I216" s="101" t="s">
        <v>698</v>
      </c>
      <c r="J216" s="94" t="s">
        <v>335</v>
      </c>
      <c r="K216" s="94" t="s">
        <v>47</v>
      </c>
    </row>
    <row r="217" spans="1:11" x14ac:dyDescent="0.25">
      <c r="A217" s="110">
        <v>45518</v>
      </c>
      <c r="B217" s="95">
        <v>822</v>
      </c>
      <c r="C217" s="98">
        <v>107</v>
      </c>
      <c r="D217" s="98" t="s">
        <v>69</v>
      </c>
      <c r="E217" s="99">
        <v>0.63472222222222219</v>
      </c>
      <c r="F217" s="99">
        <v>0.66249999999999998</v>
      </c>
      <c r="G217" s="100">
        <v>1.1111111111111112E-2</v>
      </c>
      <c r="H217" s="98" t="s">
        <v>56</v>
      </c>
      <c r="I217" s="102" t="s">
        <v>697</v>
      </c>
      <c r="J217" s="95" t="s">
        <v>336</v>
      </c>
      <c r="K217" s="95" t="s">
        <v>47</v>
      </c>
    </row>
    <row r="218" spans="1:11" x14ac:dyDescent="0.25">
      <c r="A218" s="109">
        <v>45519</v>
      </c>
      <c r="B218" s="94">
        <v>809</v>
      </c>
      <c r="C218" s="96">
        <v>391</v>
      </c>
      <c r="D218" s="96" t="s">
        <v>52</v>
      </c>
      <c r="E218" s="97">
        <v>0.25</v>
      </c>
      <c r="F218" s="97">
        <v>0.57708333333333328</v>
      </c>
      <c r="G218" s="30">
        <v>0.32708333333333334</v>
      </c>
      <c r="H218" s="96">
        <v>46</v>
      </c>
      <c r="I218" s="101" t="s">
        <v>694</v>
      </c>
      <c r="J218" s="94" t="s">
        <v>337</v>
      </c>
      <c r="K218" s="94" t="s">
        <v>18</v>
      </c>
    </row>
    <row r="219" spans="1:11" x14ac:dyDescent="0.25">
      <c r="A219" s="110">
        <v>45519</v>
      </c>
      <c r="B219" s="95">
        <v>815</v>
      </c>
      <c r="C219" s="98">
        <v>281</v>
      </c>
      <c r="D219" s="98" t="s">
        <v>50</v>
      </c>
      <c r="E219" s="99">
        <v>0.25486111111111109</v>
      </c>
      <c r="F219" s="99">
        <v>0.25694444444444442</v>
      </c>
      <c r="G219" s="100">
        <v>2.0833333333333333E-3</v>
      </c>
      <c r="H219" s="98">
        <v>37</v>
      </c>
      <c r="I219" s="102" t="s">
        <v>684</v>
      </c>
      <c r="J219" s="95" t="s">
        <v>338</v>
      </c>
      <c r="K219" s="95" t="s">
        <v>18</v>
      </c>
    </row>
    <row r="220" spans="1:11" x14ac:dyDescent="0.25">
      <c r="A220" s="109">
        <v>45519</v>
      </c>
      <c r="B220" s="94">
        <v>816</v>
      </c>
      <c r="C220" s="96">
        <v>501</v>
      </c>
      <c r="D220" s="96" t="s">
        <v>33</v>
      </c>
      <c r="E220" s="97">
        <v>0.2638888888888889</v>
      </c>
      <c r="F220" s="97">
        <v>0.2673611111111111</v>
      </c>
      <c r="G220" s="30">
        <v>3.472222222222222E-3</v>
      </c>
      <c r="H220" s="96" t="s">
        <v>339</v>
      </c>
      <c r="I220" s="101" t="s">
        <v>699</v>
      </c>
      <c r="J220" s="94" t="s">
        <v>340</v>
      </c>
      <c r="K220" s="94" t="s">
        <v>18</v>
      </c>
    </row>
    <row r="221" spans="1:11" x14ac:dyDescent="0.25">
      <c r="A221" s="110">
        <v>45519</v>
      </c>
      <c r="B221" s="95">
        <v>822</v>
      </c>
      <c r="C221" s="98">
        <v>1907</v>
      </c>
      <c r="D221" s="98" t="s">
        <v>83</v>
      </c>
      <c r="E221" s="99">
        <v>0.26874999999999999</v>
      </c>
      <c r="F221" s="99">
        <v>0.26944444444444443</v>
      </c>
      <c r="G221" s="100">
        <v>6.9444444444444447E-4</v>
      </c>
      <c r="H221" s="98">
        <v>20</v>
      </c>
      <c r="I221" s="102" t="s">
        <v>698</v>
      </c>
      <c r="J221" s="95" t="s">
        <v>341</v>
      </c>
      <c r="K221" s="95" t="s">
        <v>18</v>
      </c>
    </row>
    <row r="222" spans="1:11" x14ac:dyDescent="0.25">
      <c r="A222" s="109">
        <v>45519</v>
      </c>
      <c r="B222" s="94">
        <v>833</v>
      </c>
      <c r="C222" s="96">
        <v>667</v>
      </c>
      <c r="D222" s="96" t="s">
        <v>43</v>
      </c>
      <c r="E222" s="97">
        <v>0.31944444444444442</v>
      </c>
      <c r="F222" s="97">
        <v>0.32291666666666669</v>
      </c>
      <c r="G222" s="30">
        <v>3.472222222222222E-3</v>
      </c>
      <c r="H222" s="96" t="s">
        <v>22</v>
      </c>
      <c r="I222" s="101" t="s">
        <v>683</v>
      </c>
      <c r="J222" s="94" t="s">
        <v>342</v>
      </c>
      <c r="K222" s="94" t="s">
        <v>18</v>
      </c>
    </row>
    <row r="223" spans="1:11" x14ac:dyDescent="0.25">
      <c r="A223" s="110">
        <v>45519</v>
      </c>
      <c r="B223" s="95">
        <v>821</v>
      </c>
      <c r="C223" s="98">
        <v>653</v>
      </c>
      <c r="D223" s="98" t="s">
        <v>65</v>
      </c>
      <c r="E223" s="99">
        <v>0.34305555555555556</v>
      </c>
      <c r="F223" s="99">
        <v>0.3611111111111111</v>
      </c>
      <c r="G223" s="100">
        <v>1.8055555555555554E-2</v>
      </c>
      <c r="H223" s="98" t="s">
        <v>22</v>
      </c>
      <c r="I223" s="102" t="s">
        <v>683</v>
      </c>
      <c r="J223" s="95" t="s">
        <v>342</v>
      </c>
      <c r="K223" s="95" t="s">
        <v>18</v>
      </c>
    </row>
    <row r="224" spans="1:11" x14ac:dyDescent="0.25">
      <c r="A224" s="109">
        <v>45519</v>
      </c>
      <c r="B224" s="94">
        <v>820</v>
      </c>
      <c r="C224" s="96">
        <v>909</v>
      </c>
      <c r="D224" s="96" t="s">
        <v>31</v>
      </c>
      <c r="E224" s="97">
        <v>0.35208333333333336</v>
      </c>
      <c r="F224" s="97">
        <v>0.35972222222222222</v>
      </c>
      <c r="G224" s="30">
        <v>7.6388888888888886E-3</v>
      </c>
      <c r="H224" s="96" t="s">
        <v>22</v>
      </c>
      <c r="I224" s="101" t="s">
        <v>683</v>
      </c>
      <c r="J224" s="94" t="s">
        <v>342</v>
      </c>
      <c r="K224" s="94" t="s">
        <v>18</v>
      </c>
    </row>
    <row r="225" spans="1:11" x14ac:dyDescent="0.25">
      <c r="A225" s="110">
        <v>45519</v>
      </c>
      <c r="B225" s="95">
        <v>852</v>
      </c>
      <c r="C225" s="98">
        <v>1203</v>
      </c>
      <c r="D225" s="98" t="s">
        <v>242</v>
      </c>
      <c r="E225" s="99">
        <v>0.3611111111111111</v>
      </c>
      <c r="F225" s="99">
        <v>0.36875000000000002</v>
      </c>
      <c r="G225" s="100">
        <v>7.6388888888888886E-3</v>
      </c>
      <c r="H225" s="98">
        <v>41</v>
      </c>
      <c r="I225" s="102" t="s">
        <v>694</v>
      </c>
      <c r="J225" s="95" t="s">
        <v>343</v>
      </c>
      <c r="K225" s="95" t="s">
        <v>18</v>
      </c>
    </row>
    <row r="226" spans="1:11" x14ac:dyDescent="0.25">
      <c r="A226" s="109">
        <v>45519</v>
      </c>
      <c r="B226" s="94">
        <v>842</v>
      </c>
      <c r="C226" s="96">
        <v>919</v>
      </c>
      <c r="D226" s="96" t="s">
        <v>203</v>
      </c>
      <c r="E226" s="97">
        <v>0.57916666666666672</v>
      </c>
      <c r="F226" s="97">
        <v>0.62708333333333333</v>
      </c>
      <c r="G226" s="30">
        <v>4.791666666666667E-2</v>
      </c>
      <c r="H226" s="96">
        <v>41</v>
      </c>
      <c r="I226" s="101" t="s">
        <v>694</v>
      </c>
      <c r="J226" s="94" t="s">
        <v>344</v>
      </c>
      <c r="K226" s="94" t="s">
        <v>47</v>
      </c>
    </row>
    <row r="227" spans="1:11" x14ac:dyDescent="0.25">
      <c r="A227" s="110">
        <v>45519</v>
      </c>
      <c r="B227" s="95">
        <v>821</v>
      </c>
      <c r="C227" s="98">
        <v>633</v>
      </c>
      <c r="D227" s="98" t="s">
        <v>116</v>
      </c>
      <c r="E227" s="99">
        <v>0.58819444444444446</v>
      </c>
      <c r="F227" s="99">
        <v>0.60138888888888886</v>
      </c>
      <c r="G227" s="100">
        <v>7.6388888888888886E-3</v>
      </c>
      <c r="H227" s="98">
        <v>41</v>
      </c>
      <c r="I227" s="102" t="s">
        <v>694</v>
      </c>
      <c r="J227" s="95" t="s">
        <v>345</v>
      </c>
      <c r="K227" s="95" t="s">
        <v>47</v>
      </c>
    </row>
    <row r="228" spans="1:11" x14ac:dyDescent="0.25">
      <c r="A228" s="109">
        <v>45519</v>
      </c>
      <c r="B228" s="94">
        <v>814</v>
      </c>
      <c r="C228" s="96">
        <v>681</v>
      </c>
      <c r="D228" s="96" t="s">
        <v>159</v>
      </c>
      <c r="E228" s="97">
        <v>0.61111111111111116</v>
      </c>
      <c r="F228" s="97">
        <v>0.61388888888888893</v>
      </c>
      <c r="G228" s="30">
        <v>2.7777777777777779E-3</v>
      </c>
      <c r="H228" s="96" t="s">
        <v>328</v>
      </c>
      <c r="I228" s="101" t="s">
        <v>685</v>
      </c>
      <c r="J228" s="94" t="s">
        <v>346</v>
      </c>
      <c r="K228" s="94" t="s">
        <v>47</v>
      </c>
    </row>
    <row r="229" spans="1:11" x14ac:dyDescent="0.25">
      <c r="A229" s="110">
        <v>45519</v>
      </c>
      <c r="B229" s="95">
        <v>825</v>
      </c>
      <c r="C229" s="98">
        <v>425</v>
      </c>
      <c r="D229" s="98" t="s">
        <v>54</v>
      </c>
      <c r="E229" s="99">
        <v>0.62083333333333335</v>
      </c>
      <c r="F229" s="99">
        <v>0.62916666666666665</v>
      </c>
      <c r="G229" s="100">
        <v>8.3333333333333332E-3</v>
      </c>
      <c r="H229" s="98" t="s">
        <v>71</v>
      </c>
      <c r="I229" s="102" t="s">
        <v>698</v>
      </c>
      <c r="J229" s="95" t="s">
        <v>347</v>
      </c>
      <c r="K229" s="95" t="s">
        <v>47</v>
      </c>
    </row>
    <row r="230" spans="1:11" x14ac:dyDescent="0.25">
      <c r="A230" s="109">
        <v>45519</v>
      </c>
      <c r="B230" s="94">
        <v>808</v>
      </c>
      <c r="C230" s="96">
        <v>395</v>
      </c>
      <c r="D230" s="96" t="s">
        <v>52</v>
      </c>
      <c r="E230" s="97">
        <v>0.625</v>
      </c>
      <c r="F230" s="97">
        <v>0.63124999999999998</v>
      </c>
      <c r="G230" s="30">
        <v>6.2500000000000003E-3</v>
      </c>
      <c r="H230" s="96">
        <v>68</v>
      </c>
      <c r="I230" s="101" t="s">
        <v>691</v>
      </c>
      <c r="J230" s="94" t="s">
        <v>348</v>
      </c>
      <c r="K230" s="94" t="s">
        <v>47</v>
      </c>
    </row>
    <row r="231" spans="1:11" x14ac:dyDescent="0.25">
      <c r="A231" s="110">
        <v>45519</v>
      </c>
      <c r="B231" s="95">
        <v>849</v>
      </c>
      <c r="C231" s="98">
        <v>1273</v>
      </c>
      <c r="D231" s="98" t="s">
        <v>61</v>
      </c>
      <c r="E231" s="99">
        <v>0.62986111111111109</v>
      </c>
      <c r="F231" s="99">
        <v>0.63263888888888886</v>
      </c>
      <c r="G231" s="100">
        <v>2.7777777777777779E-3</v>
      </c>
      <c r="H231" s="98">
        <v>91</v>
      </c>
      <c r="I231" s="102" t="s">
        <v>696</v>
      </c>
      <c r="J231" s="95" t="s">
        <v>349</v>
      </c>
      <c r="K231" s="95" t="s">
        <v>47</v>
      </c>
    </row>
    <row r="232" spans="1:11" x14ac:dyDescent="0.25">
      <c r="A232" s="109">
        <v>45519</v>
      </c>
      <c r="B232" s="94">
        <v>804</v>
      </c>
      <c r="C232" s="96">
        <v>285</v>
      </c>
      <c r="D232" s="96" t="s">
        <v>50</v>
      </c>
      <c r="E232" s="97">
        <v>0.64375000000000004</v>
      </c>
      <c r="F232" s="97">
        <v>0.65902777777777777</v>
      </c>
      <c r="G232" s="30">
        <v>9.7222222222222224E-3</v>
      </c>
      <c r="H232" s="96" t="s">
        <v>134</v>
      </c>
      <c r="I232" s="101" t="s">
        <v>695</v>
      </c>
      <c r="J232" s="94" t="s">
        <v>350</v>
      </c>
      <c r="K232" s="94" t="s">
        <v>47</v>
      </c>
    </row>
    <row r="233" spans="1:11" x14ac:dyDescent="0.25">
      <c r="A233" s="110">
        <v>45519</v>
      </c>
      <c r="B233" s="95">
        <v>831</v>
      </c>
      <c r="C233" s="98">
        <v>1037</v>
      </c>
      <c r="D233" s="98" t="s">
        <v>170</v>
      </c>
      <c r="E233" s="99">
        <v>0.65277777777777779</v>
      </c>
      <c r="F233" s="99">
        <v>0.68125000000000002</v>
      </c>
      <c r="G233" s="100">
        <v>1.3194444444444444E-2</v>
      </c>
      <c r="H233" s="98">
        <v>41</v>
      </c>
      <c r="I233" s="102" t="s">
        <v>694</v>
      </c>
      <c r="J233" s="95" t="s">
        <v>351</v>
      </c>
      <c r="K233" s="95" t="s">
        <v>47</v>
      </c>
    </row>
    <row r="234" spans="1:11" x14ac:dyDescent="0.25">
      <c r="A234" s="109">
        <v>45519</v>
      </c>
      <c r="B234" s="94">
        <v>834</v>
      </c>
      <c r="C234" s="96">
        <v>1913</v>
      </c>
      <c r="D234" s="96" t="s">
        <v>72</v>
      </c>
      <c r="E234" s="97">
        <v>0.66249999999999998</v>
      </c>
      <c r="F234" s="97">
        <v>0.69236111111111109</v>
      </c>
      <c r="G234" s="30">
        <v>1.9444444444444445E-2</v>
      </c>
      <c r="H234" s="96">
        <v>46</v>
      </c>
      <c r="I234" s="101" t="s">
        <v>694</v>
      </c>
      <c r="J234" s="94" t="s">
        <v>352</v>
      </c>
      <c r="K234" s="94" t="s">
        <v>47</v>
      </c>
    </row>
    <row r="235" spans="1:11" x14ac:dyDescent="0.25">
      <c r="A235" s="110">
        <v>45519</v>
      </c>
      <c r="B235" s="95">
        <v>821</v>
      </c>
      <c r="C235" s="98">
        <v>1701</v>
      </c>
      <c r="D235" s="98" t="s">
        <v>59</v>
      </c>
      <c r="E235" s="99">
        <v>0.64861111111111114</v>
      </c>
      <c r="F235" s="99">
        <v>0.85</v>
      </c>
      <c r="G235" s="100">
        <v>0.2013888888888889</v>
      </c>
      <c r="H235" s="98">
        <v>64</v>
      </c>
      <c r="I235" s="102" t="s">
        <v>686</v>
      </c>
      <c r="J235" s="95" t="s">
        <v>353</v>
      </c>
      <c r="K235" s="95" t="s">
        <v>47</v>
      </c>
    </row>
    <row r="236" spans="1:11" x14ac:dyDescent="0.25">
      <c r="A236" s="109">
        <v>45519</v>
      </c>
      <c r="B236" s="94">
        <v>815</v>
      </c>
      <c r="C236" s="96">
        <v>429</v>
      </c>
      <c r="D236" s="96" t="s">
        <v>54</v>
      </c>
      <c r="E236" s="97">
        <v>0.87152777777777779</v>
      </c>
      <c r="F236" s="97">
        <v>0.88263888888888886</v>
      </c>
      <c r="G236" s="30">
        <v>3.472222222222222E-3</v>
      </c>
      <c r="H236" s="96">
        <v>68</v>
      </c>
      <c r="I236" s="101" t="s">
        <v>691</v>
      </c>
      <c r="J236" s="94" t="s">
        <v>354</v>
      </c>
      <c r="K236" s="94" t="s">
        <v>47</v>
      </c>
    </row>
    <row r="237" spans="1:11" x14ac:dyDescent="0.25">
      <c r="A237" s="110">
        <v>45519</v>
      </c>
      <c r="B237" s="95">
        <v>834</v>
      </c>
      <c r="C237" s="98">
        <v>397</v>
      </c>
      <c r="D237" s="98" t="s">
        <v>52</v>
      </c>
      <c r="E237" s="99">
        <v>0.86458333333333337</v>
      </c>
      <c r="F237" s="99">
        <v>0.87361111111111112</v>
      </c>
      <c r="G237" s="100">
        <v>4.8611111111111112E-3</v>
      </c>
      <c r="H237" s="98">
        <v>18</v>
      </c>
      <c r="I237" s="102" t="s">
        <v>689</v>
      </c>
      <c r="J237" s="95" t="s">
        <v>355</v>
      </c>
      <c r="K237" s="95" t="s">
        <v>47</v>
      </c>
    </row>
    <row r="238" spans="1:11" x14ac:dyDescent="0.25">
      <c r="A238" s="109">
        <v>45520</v>
      </c>
      <c r="B238" s="94">
        <v>844</v>
      </c>
      <c r="C238" s="96">
        <v>501</v>
      </c>
      <c r="D238" s="96" t="s">
        <v>33</v>
      </c>
      <c r="E238" s="97">
        <v>0.27361111111111114</v>
      </c>
      <c r="F238" s="97">
        <v>0.28958333333333336</v>
      </c>
      <c r="G238" s="30">
        <v>6.9444444444444441E-3</v>
      </c>
      <c r="H238" s="96">
        <v>20</v>
      </c>
      <c r="I238" s="101" t="s">
        <v>698</v>
      </c>
      <c r="J238" s="94" t="s">
        <v>356</v>
      </c>
      <c r="K238" s="94" t="s">
        <v>18</v>
      </c>
    </row>
    <row r="239" spans="1:11" x14ac:dyDescent="0.25">
      <c r="A239" s="110">
        <v>45520</v>
      </c>
      <c r="B239" s="95">
        <v>844</v>
      </c>
      <c r="C239" s="98">
        <v>501</v>
      </c>
      <c r="D239" s="98" t="s">
        <v>33</v>
      </c>
      <c r="E239" s="99">
        <v>0.27361111111111114</v>
      </c>
      <c r="F239" s="99">
        <v>0.28958333333333336</v>
      </c>
      <c r="G239" s="100">
        <v>9.0277777777777769E-3</v>
      </c>
      <c r="H239" s="98">
        <v>87</v>
      </c>
      <c r="I239" s="102" t="s">
        <v>683</v>
      </c>
      <c r="J239" s="95" t="s">
        <v>356</v>
      </c>
      <c r="K239" s="95" t="s">
        <v>18</v>
      </c>
    </row>
    <row r="240" spans="1:11" x14ac:dyDescent="0.25">
      <c r="A240" s="109">
        <v>45520</v>
      </c>
      <c r="B240" s="94">
        <v>815</v>
      </c>
      <c r="C240" s="96">
        <v>101</v>
      </c>
      <c r="D240" s="96" t="s">
        <v>69</v>
      </c>
      <c r="E240" s="97">
        <v>0.28263888888888888</v>
      </c>
      <c r="F240" s="97">
        <v>0.28333333333333333</v>
      </c>
      <c r="G240" s="30">
        <v>6.9444444444444447E-4</v>
      </c>
      <c r="H240" s="96">
        <v>65</v>
      </c>
      <c r="I240" s="101" t="s">
        <v>686</v>
      </c>
      <c r="J240" s="94" t="s">
        <v>357</v>
      </c>
      <c r="K240" s="94" t="s">
        <v>18</v>
      </c>
    </row>
    <row r="241" spans="1:11" x14ac:dyDescent="0.25">
      <c r="A241" s="110">
        <v>45520</v>
      </c>
      <c r="B241" s="95">
        <v>809</v>
      </c>
      <c r="C241" s="98">
        <v>558</v>
      </c>
      <c r="D241" s="98" t="s">
        <v>92</v>
      </c>
      <c r="E241" s="99">
        <v>0.33819444444444446</v>
      </c>
      <c r="F241" s="99">
        <v>0.34722222222222221</v>
      </c>
      <c r="G241" s="100">
        <v>9.0277777777777769E-3</v>
      </c>
      <c r="H241" s="98" t="s">
        <v>22</v>
      </c>
      <c r="I241" s="102" t="s">
        <v>683</v>
      </c>
      <c r="J241" s="95" t="s">
        <v>360</v>
      </c>
      <c r="K241" s="95" t="s">
        <v>18</v>
      </c>
    </row>
    <row r="242" spans="1:11" x14ac:dyDescent="0.25">
      <c r="A242" s="109">
        <v>45520</v>
      </c>
      <c r="B242" s="94">
        <v>822</v>
      </c>
      <c r="C242" s="96">
        <v>367</v>
      </c>
      <c r="D242" s="96" t="s">
        <v>93</v>
      </c>
      <c r="E242" s="97">
        <v>0.34305555555555556</v>
      </c>
      <c r="F242" s="97">
        <v>0.34652777777777777</v>
      </c>
      <c r="G242" s="30">
        <v>3.472222222222222E-3</v>
      </c>
      <c r="H242" s="96" t="s">
        <v>22</v>
      </c>
      <c r="I242" s="101" t="s">
        <v>683</v>
      </c>
      <c r="J242" s="94" t="s">
        <v>360</v>
      </c>
      <c r="K242" s="94" t="s">
        <v>18</v>
      </c>
    </row>
    <row r="243" spans="1:11" x14ac:dyDescent="0.25">
      <c r="A243" s="110">
        <v>45520</v>
      </c>
      <c r="B243" s="95">
        <v>827</v>
      </c>
      <c r="C243" s="98">
        <v>1947</v>
      </c>
      <c r="D243" s="98" t="s">
        <v>97</v>
      </c>
      <c r="E243" s="99">
        <v>0.37986111111111109</v>
      </c>
      <c r="F243" s="99">
        <v>0.40694444444444444</v>
      </c>
      <c r="G243" s="100">
        <v>2.7083333333333334E-2</v>
      </c>
      <c r="H243" s="98" t="s">
        <v>71</v>
      </c>
      <c r="I243" s="102" t="s">
        <v>698</v>
      </c>
      <c r="J243" s="95" t="s">
        <v>361</v>
      </c>
      <c r="K243" s="95" t="s">
        <v>18</v>
      </c>
    </row>
    <row r="244" spans="1:11" x14ac:dyDescent="0.25">
      <c r="A244" s="109">
        <v>45520</v>
      </c>
      <c r="B244" s="94">
        <v>837</v>
      </c>
      <c r="C244" s="96">
        <v>1491</v>
      </c>
      <c r="D244" s="96" t="s">
        <v>205</v>
      </c>
      <c r="E244" s="97">
        <v>0.60763888888888884</v>
      </c>
      <c r="F244" s="97">
        <v>0.61111111111111116</v>
      </c>
      <c r="G244" s="30">
        <v>3.472222222222222E-3</v>
      </c>
      <c r="H244" s="96">
        <v>37</v>
      </c>
      <c r="I244" s="101" t="s">
        <v>684</v>
      </c>
      <c r="J244" s="94" t="s">
        <v>362</v>
      </c>
      <c r="K244" s="94" t="s">
        <v>144</v>
      </c>
    </row>
    <row r="245" spans="1:11" x14ac:dyDescent="0.25">
      <c r="A245" s="110">
        <v>45520</v>
      </c>
      <c r="B245" s="95">
        <v>840</v>
      </c>
      <c r="C245" s="98">
        <v>395</v>
      </c>
      <c r="D245" s="98" t="s">
        <v>52</v>
      </c>
      <c r="E245" s="99">
        <v>0.625</v>
      </c>
      <c r="F245" s="99">
        <v>0.63611111111111107</v>
      </c>
      <c r="G245" s="100">
        <v>4.8611111111111112E-3</v>
      </c>
      <c r="H245" s="98">
        <v>68</v>
      </c>
      <c r="I245" s="102" t="s">
        <v>691</v>
      </c>
      <c r="J245" s="95" t="s">
        <v>363</v>
      </c>
      <c r="K245" s="95" t="s">
        <v>144</v>
      </c>
    </row>
    <row r="246" spans="1:11" x14ac:dyDescent="0.25">
      <c r="A246" s="109">
        <v>45520</v>
      </c>
      <c r="B246" s="94">
        <v>819</v>
      </c>
      <c r="C246" s="96">
        <v>425</v>
      </c>
      <c r="D246" s="96" t="s">
        <v>54</v>
      </c>
      <c r="E246" s="97">
        <v>0.62986111111111109</v>
      </c>
      <c r="F246" s="97">
        <v>0.65486111111111112</v>
      </c>
      <c r="G246" s="30">
        <v>1.0416666666666666E-2</v>
      </c>
      <c r="H246" s="96" t="s">
        <v>166</v>
      </c>
      <c r="I246" s="101" t="s">
        <v>697</v>
      </c>
      <c r="J246" s="94" t="s">
        <v>364</v>
      </c>
      <c r="K246" s="94" t="s">
        <v>144</v>
      </c>
    </row>
    <row r="247" spans="1:11" x14ac:dyDescent="0.25">
      <c r="A247" s="110">
        <v>45520</v>
      </c>
      <c r="B247" s="95">
        <v>849</v>
      </c>
      <c r="C247" s="98">
        <v>107</v>
      </c>
      <c r="D247" s="98" t="s">
        <v>69</v>
      </c>
      <c r="E247" s="99">
        <v>0.63472222222222219</v>
      </c>
      <c r="F247" s="99">
        <v>0.67222222222222228</v>
      </c>
      <c r="G247" s="100">
        <v>1.5972222222222221E-2</v>
      </c>
      <c r="H247" s="98">
        <v>41</v>
      </c>
      <c r="I247" s="102" t="s">
        <v>694</v>
      </c>
      <c r="J247" s="95" t="s">
        <v>365</v>
      </c>
      <c r="K247" s="95" t="s">
        <v>144</v>
      </c>
    </row>
    <row r="248" spans="1:11" x14ac:dyDescent="0.25">
      <c r="A248" s="109">
        <v>45520</v>
      </c>
      <c r="B248" s="94">
        <v>832</v>
      </c>
      <c r="C248" s="96">
        <v>285</v>
      </c>
      <c r="D248" s="96" t="s">
        <v>50</v>
      </c>
      <c r="E248" s="97">
        <v>0.63888888888888884</v>
      </c>
      <c r="F248" s="97">
        <v>0.67013888888888884</v>
      </c>
      <c r="G248" s="30">
        <v>1.2500000000000001E-2</v>
      </c>
      <c r="H248" s="96">
        <v>37</v>
      </c>
      <c r="I248" s="101" t="s">
        <v>684</v>
      </c>
      <c r="J248" s="94" t="s">
        <v>366</v>
      </c>
      <c r="K248" s="94" t="s">
        <v>144</v>
      </c>
    </row>
    <row r="249" spans="1:11" x14ac:dyDescent="0.25">
      <c r="A249" s="110">
        <v>45520</v>
      </c>
      <c r="B249" s="95">
        <v>842</v>
      </c>
      <c r="C249" s="98">
        <v>1907</v>
      </c>
      <c r="D249" s="98" t="s">
        <v>83</v>
      </c>
      <c r="E249" s="99">
        <v>0.64375000000000004</v>
      </c>
      <c r="F249" s="99">
        <v>0.64583333333333337</v>
      </c>
      <c r="G249" s="100">
        <v>2.0833333333333333E-3</v>
      </c>
      <c r="H249" s="98" t="s">
        <v>166</v>
      </c>
      <c r="I249" s="102" t="s">
        <v>697</v>
      </c>
      <c r="J249" s="95" t="s">
        <v>367</v>
      </c>
      <c r="K249" s="95" t="s">
        <v>144</v>
      </c>
    </row>
    <row r="250" spans="1:11" x14ac:dyDescent="0.25">
      <c r="A250" s="109">
        <v>45520</v>
      </c>
      <c r="B250" s="94">
        <v>833</v>
      </c>
      <c r="C250" s="96">
        <v>499</v>
      </c>
      <c r="D250" s="96" t="s">
        <v>57</v>
      </c>
      <c r="E250" s="97">
        <v>0.64861111111111114</v>
      </c>
      <c r="F250" s="97">
        <v>0.70833333333333337</v>
      </c>
      <c r="G250" s="30">
        <v>1.5277777777777777E-2</v>
      </c>
      <c r="H250" s="96" t="s">
        <v>278</v>
      </c>
      <c r="I250" s="101" t="s">
        <v>690</v>
      </c>
      <c r="J250" s="94" t="s">
        <v>368</v>
      </c>
      <c r="K250" s="94" t="s">
        <v>144</v>
      </c>
    </row>
    <row r="251" spans="1:11" x14ac:dyDescent="0.25">
      <c r="A251" s="110">
        <v>45520</v>
      </c>
      <c r="B251" s="95">
        <v>845</v>
      </c>
      <c r="C251" s="98">
        <v>1879</v>
      </c>
      <c r="D251" s="98" t="s">
        <v>218</v>
      </c>
      <c r="E251" s="99">
        <v>0.65277777777777779</v>
      </c>
      <c r="F251" s="99">
        <v>0.69444444444444442</v>
      </c>
      <c r="G251" s="100">
        <v>4.1666666666666664E-2</v>
      </c>
      <c r="H251" s="98" t="s">
        <v>369</v>
      </c>
      <c r="I251" s="102" t="s">
        <v>686</v>
      </c>
      <c r="J251" s="95" t="s">
        <v>370</v>
      </c>
      <c r="K251" s="95" t="s">
        <v>144</v>
      </c>
    </row>
    <row r="252" spans="1:11" x14ac:dyDescent="0.25">
      <c r="A252" s="109">
        <v>45520</v>
      </c>
      <c r="B252" s="94">
        <v>841</v>
      </c>
      <c r="C252" s="96">
        <v>605</v>
      </c>
      <c r="D252" s="96" t="s">
        <v>48</v>
      </c>
      <c r="E252" s="97">
        <v>0.66249999999999998</v>
      </c>
      <c r="F252" s="97">
        <v>0.75069444444444444</v>
      </c>
      <c r="G252" s="30">
        <v>3.9583333333333331E-2</v>
      </c>
      <c r="H252" s="96">
        <v>35</v>
      </c>
      <c r="I252" s="101" t="s">
        <v>690</v>
      </c>
      <c r="J252" s="94" t="s">
        <v>371</v>
      </c>
      <c r="K252" s="94" t="s">
        <v>144</v>
      </c>
    </row>
    <row r="253" spans="1:11" x14ac:dyDescent="0.25">
      <c r="A253" s="110">
        <v>45520</v>
      </c>
      <c r="B253" s="95">
        <v>805</v>
      </c>
      <c r="C253" s="98">
        <v>659</v>
      </c>
      <c r="D253" s="98" t="s">
        <v>65</v>
      </c>
      <c r="E253" s="99">
        <v>0.66666666666666663</v>
      </c>
      <c r="F253" s="99">
        <v>0.71319444444444446</v>
      </c>
      <c r="G253" s="100">
        <v>2.5694444444444443E-2</v>
      </c>
      <c r="H253" s="98">
        <v>41</v>
      </c>
      <c r="I253" s="102" t="s">
        <v>694</v>
      </c>
      <c r="J253" s="95" t="s">
        <v>372</v>
      </c>
      <c r="K253" s="95" t="s">
        <v>144</v>
      </c>
    </row>
    <row r="254" spans="1:11" x14ac:dyDescent="0.25">
      <c r="A254" s="109">
        <v>45520</v>
      </c>
      <c r="B254" s="94">
        <v>822</v>
      </c>
      <c r="C254" s="96">
        <v>261</v>
      </c>
      <c r="D254" s="96" t="s">
        <v>120</v>
      </c>
      <c r="E254" s="97">
        <v>0.72916666666666663</v>
      </c>
      <c r="F254" s="97">
        <v>0.73541666666666672</v>
      </c>
      <c r="G254" s="30">
        <v>6.2500000000000003E-3</v>
      </c>
      <c r="H254" s="96">
        <v>95</v>
      </c>
      <c r="I254" s="101" t="s">
        <v>686</v>
      </c>
      <c r="J254" s="94" t="s">
        <v>373</v>
      </c>
      <c r="K254" s="94" t="s">
        <v>144</v>
      </c>
    </row>
    <row r="255" spans="1:11" x14ac:dyDescent="0.25">
      <c r="A255" s="110">
        <v>45520</v>
      </c>
      <c r="B255" s="95">
        <v>835</v>
      </c>
      <c r="C255" s="98">
        <v>397</v>
      </c>
      <c r="D255" s="98" t="s">
        <v>52</v>
      </c>
      <c r="E255" s="99">
        <v>0.86458333333333337</v>
      </c>
      <c r="F255" s="99">
        <v>0.8833333333333333</v>
      </c>
      <c r="G255" s="100">
        <v>1.8749999999999999E-2</v>
      </c>
      <c r="H255" s="98" t="s">
        <v>278</v>
      </c>
      <c r="I255" s="102" t="s">
        <v>690</v>
      </c>
      <c r="J255" s="95" t="s">
        <v>374</v>
      </c>
      <c r="K255" s="95" t="s">
        <v>18</v>
      </c>
    </row>
    <row r="256" spans="1:11" x14ac:dyDescent="0.25">
      <c r="A256" s="109">
        <v>45521</v>
      </c>
      <c r="B256" s="94">
        <v>848</v>
      </c>
      <c r="C256" s="96">
        <v>233</v>
      </c>
      <c r="D256" s="96" t="s">
        <v>186</v>
      </c>
      <c r="E256" s="97">
        <v>0.29166666666666669</v>
      </c>
      <c r="F256" s="97">
        <v>0.29305555555555557</v>
      </c>
      <c r="G256" s="30">
        <v>1.3888888888888889E-3</v>
      </c>
      <c r="H256" s="96">
        <v>36</v>
      </c>
      <c r="I256" s="101" t="s">
        <v>687</v>
      </c>
      <c r="J256" s="94" t="s">
        <v>375</v>
      </c>
      <c r="K256" s="94" t="s">
        <v>18</v>
      </c>
    </row>
    <row r="257" spans="1:11" x14ac:dyDescent="0.25">
      <c r="A257" s="110">
        <v>45521</v>
      </c>
      <c r="B257" s="95">
        <v>815</v>
      </c>
      <c r="C257" s="98">
        <v>573</v>
      </c>
      <c r="D257" s="98" t="s">
        <v>136</v>
      </c>
      <c r="E257" s="99">
        <v>0.33333333333333331</v>
      </c>
      <c r="F257" s="99">
        <v>0.34236111111111112</v>
      </c>
      <c r="G257" s="100">
        <v>9.0277777777777769E-3</v>
      </c>
      <c r="H257" s="98" t="s">
        <v>137</v>
      </c>
      <c r="I257" s="102" t="s">
        <v>692</v>
      </c>
      <c r="J257" s="95" t="s">
        <v>376</v>
      </c>
      <c r="K257" s="95" t="s">
        <v>18</v>
      </c>
    </row>
    <row r="258" spans="1:11" x14ac:dyDescent="0.25">
      <c r="A258" s="109">
        <v>45521</v>
      </c>
      <c r="B258" s="94">
        <v>840</v>
      </c>
      <c r="C258" s="96">
        <v>471</v>
      </c>
      <c r="D258" s="96" t="s">
        <v>78</v>
      </c>
      <c r="E258" s="97">
        <v>0.34305555555555556</v>
      </c>
      <c r="F258" s="97">
        <v>0.34513888888888888</v>
      </c>
      <c r="G258" s="30">
        <v>2.0833333333333333E-3</v>
      </c>
      <c r="H258" s="96">
        <v>37</v>
      </c>
      <c r="I258" s="101" t="s">
        <v>684</v>
      </c>
      <c r="J258" s="94" t="s">
        <v>377</v>
      </c>
      <c r="K258" s="94" t="s">
        <v>18</v>
      </c>
    </row>
    <row r="259" spans="1:11" x14ac:dyDescent="0.25">
      <c r="A259" s="110">
        <v>45521</v>
      </c>
      <c r="B259" s="95">
        <v>805</v>
      </c>
      <c r="C259" s="98">
        <v>101</v>
      </c>
      <c r="D259" s="98" t="s">
        <v>69</v>
      </c>
      <c r="E259" s="99">
        <v>0.33819444444444446</v>
      </c>
      <c r="F259" s="99">
        <v>0.36319444444444443</v>
      </c>
      <c r="G259" s="100">
        <v>6.9444444444444441E-3</v>
      </c>
      <c r="H259" s="98">
        <v>37</v>
      </c>
      <c r="I259" s="102" t="s">
        <v>684</v>
      </c>
      <c r="J259" s="95" t="s">
        <v>378</v>
      </c>
      <c r="K259" s="95" t="s">
        <v>18</v>
      </c>
    </row>
    <row r="260" spans="1:11" x14ac:dyDescent="0.25">
      <c r="A260" s="109">
        <v>45521</v>
      </c>
      <c r="B260" s="94">
        <v>805</v>
      </c>
      <c r="C260" s="96">
        <v>101</v>
      </c>
      <c r="D260" s="96" t="s">
        <v>69</v>
      </c>
      <c r="E260" s="97">
        <v>0.33819444444444446</v>
      </c>
      <c r="F260" s="97">
        <v>0.36319444444444443</v>
      </c>
      <c r="G260" s="30">
        <v>1.8055555555555554E-2</v>
      </c>
      <c r="H260" s="96">
        <v>41</v>
      </c>
      <c r="I260" s="101" t="s">
        <v>694</v>
      </c>
      <c r="J260" s="94" t="s">
        <v>378</v>
      </c>
      <c r="K260" s="94" t="s">
        <v>18</v>
      </c>
    </row>
    <row r="261" spans="1:11" x14ac:dyDescent="0.25">
      <c r="A261" s="110">
        <v>45521</v>
      </c>
      <c r="B261" s="95">
        <v>845</v>
      </c>
      <c r="C261" s="98">
        <v>285</v>
      </c>
      <c r="D261" s="98" t="s">
        <v>50</v>
      </c>
      <c r="E261" s="99">
        <v>0.61111111111111116</v>
      </c>
      <c r="F261" s="99">
        <v>0.61875000000000002</v>
      </c>
      <c r="G261" s="100">
        <v>7.6388888888888886E-3</v>
      </c>
      <c r="H261" s="98" t="s">
        <v>103</v>
      </c>
      <c r="I261" s="102" t="s">
        <v>689</v>
      </c>
      <c r="J261" s="95" t="s">
        <v>379</v>
      </c>
      <c r="K261" s="95" t="s">
        <v>144</v>
      </c>
    </row>
    <row r="262" spans="1:11" x14ac:dyDescent="0.25">
      <c r="A262" s="109">
        <v>45521</v>
      </c>
      <c r="B262" s="94">
        <v>835</v>
      </c>
      <c r="C262" s="96">
        <v>605</v>
      </c>
      <c r="D262" s="96" t="s">
        <v>48</v>
      </c>
      <c r="E262" s="97">
        <v>0.61597222222222225</v>
      </c>
      <c r="F262" s="97">
        <v>0.62291666666666667</v>
      </c>
      <c r="G262" s="30">
        <v>6.9444444444444441E-3</v>
      </c>
      <c r="H262" s="96" t="s">
        <v>166</v>
      </c>
      <c r="I262" s="101" t="s">
        <v>697</v>
      </c>
      <c r="J262" s="94" t="s">
        <v>380</v>
      </c>
      <c r="K262" s="94" t="s">
        <v>144</v>
      </c>
    </row>
    <row r="263" spans="1:11" x14ac:dyDescent="0.25">
      <c r="A263" s="110">
        <v>45522</v>
      </c>
      <c r="B263" s="95">
        <v>850</v>
      </c>
      <c r="C263" s="98">
        <v>1775</v>
      </c>
      <c r="D263" s="98" t="s">
        <v>89</v>
      </c>
      <c r="E263" s="99">
        <v>0.32430555555555557</v>
      </c>
      <c r="F263" s="99">
        <v>0.33958333333333335</v>
      </c>
      <c r="G263" s="100">
        <v>1.5277777777777777E-2</v>
      </c>
      <c r="H263" s="98">
        <v>41</v>
      </c>
      <c r="I263" s="102" t="s">
        <v>694</v>
      </c>
      <c r="J263" s="95" t="s">
        <v>381</v>
      </c>
      <c r="K263" s="95" t="s">
        <v>47</v>
      </c>
    </row>
    <row r="264" spans="1:11" x14ac:dyDescent="0.25">
      <c r="A264" s="109">
        <v>45522</v>
      </c>
      <c r="B264" s="94">
        <v>815</v>
      </c>
      <c r="C264" s="96">
        <v>1227</v>
      </c>
      <c r="D264" s="96" t="s">
        <v>19</v>
      </c>
      <c r="E264" s="97">
        <v>0.33333333333333331</v>
      </c>
      <c r="F264" s="97">
        <v>0.3347222222222222</v>
      </c>
      <c r="G264" s="30">
        <v>1.3888888888888889E-3</v>
      </c>
      <c r="H264" s="96">
        <v>41</v>
      </c>
      <c r="I264" s="101" t="s">
        <v>694</v>
      </c>
      <c r="J264" s="94" t="s">
        <v>382</v>
      </c>
      <c r="K264" s="94" t="s">
        <v>47</v>
      </c>
    </row>
    <row r="265" spans="1:11" x14ac:dyDescent="0.25">
      <c r="A265" s="110">
        <v>45522</v>
      </c>
      <c r="B265" s="95">
        <v>831</v>
      </c>
      <c r="C265" s="98">
        <v>1123</v>
      </c>
      <c r="D265" s="98" t="s">
        <v>28</v>
      </c>
      <c r="E265" s="99">
        <v>0.34722222222222221</v>
      </c>
      <c r="F265" s="99">
        <v>0.37569444444444444</v>
      </c>
      <c r="G265" s="100">
        <v>2.8472222222222222E-2</v>
      </c>
      <c r="H265" s="98">
        <v>46</v>
      </c>
      <c r="I265" s="102" t="s">
        <v>694</v>
      </c>
      <c r="J265" s="95" t="s">
        <v>383</v>
      </c>
      <c r="K265" s="95" t="s">
        <v>47</v>
      </c>
    </row>
    <row r="266" spans="1:11" x14ac:dyDescent="0.25">
      <c r="A266" s="109">
        <v>45522</v>
      </c>
      <c r="B266" s="94">
        <v>827</v>
      </c>
      <c r="C266" s="96">
        <v>1273</v>
      </c>
      <c r="D266" s="96" t="s">
        <v>61</v>
      </c>
      <c r="E266" s="97">
        <v>0.61597222222222225</v>
      </c>
      <c r="F266" s="97">
        <v>0.6166666666666667</v>
      </c>
      <c r="G266" s="30">
        <v>6.9444444444444447E-4</v>
      </c>
      <c r="H266" s="96" t="s">
        <v>103</v>
      </c>
      <c r="I266" s="101" t="s">
        <v>689</v>
      </c>
      <c r="J266" s="94" t="s">
        <v>384</v>
      </c>
      <c r="K266" s="94" t="s">
        <v>144</v>
      </c>
    </row>
    <row r="267" spans="1:11" x14ac:dyDescent="0.25">
      <c r="A267" s="110">
        <v>45522</v>
      </c>
      <c r="B267" s="95">
        <v>831</v>
      </c>
      <c r="C267" s="98">
        <v>681</v>
      </c>
      <c r="D267" s="98" t="s">
        <v>159</v>
      </c>
      <c r="E267" s="99">
        <v>0.625</v>
      </c>
      <c r="F267" s="99">
        <v>0.64166666666666672</v>
      </c>
      <c r="G267" s="100">
        <v>8.3333333333333332E-3</v>
      </c>
      <c r="H267" s="98" t="s">
        <v>103</v>
      </c>
      <c r="I267" s="102" t="s">
        <v>689</v>
      </c>
      <c r="J267" s="95" t="s">
        <v>385</v>
      </c>
      <c r="K267" s="95" t="s">
        <v>144</v>
      </c>
    </row>
    <row r="268" spans="1:11" x14ac:dyDescent="0.25">
      <c r="A268" s="109">
        <v>45522</v>
      </c>
      <c r="B268" s="94">
        <v>813</v>
      </c>
      <c r="C268" s="96">
        <v>395</v>
      </c>
      <c r="D268" s="96" t="s">
        <v>52</v>
      </c>
      <c r="E268" s="97">
        <v>0.63472222222222219</v>
      </c>
      <c r="F268" s="97">
        <v>0.64166666666666672</v>
      </c>
      <c r="G268" s="30">
        <v>6.9444444444444441E-3</v>
      </c>
      <c r="H268" s="96">
        <v>37</v>
      </c>
      <c r="I268" s="101" t="s">
        <v>684</v>
      </c>
      <c r="J268" s="94" t="s">
        <v>386</v>
      </c>
      <c r="K268" s="94" t="s">
        <v>144</v>
      </c>
    </row>
    <row r="269" spans="1:11" x14ac:dyDescent="0.25">
      <c r="A269" s="110">
        <v>45522</v>
      </c>
      <c r="B269" s="95">
        <v>848</v>
      </c>
      <c r="C269" s="98">
        <v>607</v>
      </c>
      <c r="D269" s="98" t="s">
        <v>48</v>
      </c>
      <c r="E269" s="99">
        <v>0.65763888888888888</v>
      </c>
      <c r="F269" s="99">
        <v>0.65833333333333333</v>
      </c>
      <c r="G269" s="100">
        <v>6.9444444444444447E-4</v>
      </c>
      <c r="H269" s="98" t="s">
        <v>166</v>
      </c>
      <c r="I269" s="102" t="s">
        <v>697</v>
      </c>
      <c r="J269" s="95" t="s">
        <v>387</v>
      </c>
      <c r="K269" s="95" t="s">
        <v>144</v>
      </c>
    </row>
    <row r="270" spans="1:11" x14ac:dyDescent="0.25">
      <c r="A270" s="109">
        <v>45522</v>
      </c>
      <c r="B270" s="94">
        <v>849</v>
      </c>
      <c r="C270" s="96">
        <v>1913</v>
      </c>
      <c r="D270" s="96" t="s">
        <v>72</v>
      </c>
      <c r="E270" s="97">
        <v>0.66666666666666663</v>
      </c>
      <c r="F270" s="97">
        <v>0.6694444444444444</v>
      </c>
      <c r="G270" s="30">
        <v>2.7777777777777779E-3</v>
      </c>
      <c r="H270" s="96" t="s">
        <v>103</v>
      </c>
      <c r="I270" s="101" t="s">
        <v>689</v>
      </c>
      <c r="J270" s="94" t="s">
        <v>388</v>
      </c>
      <c r="K270" s="94" t="s">
        <v>144</v>
      </c>
    </row>
    <row r="271" spans="1:11" x14ac:dyDescent="0.25">
      <c r="A271" s="110">
        <v>45522</v>
      </c>
      <c r="B271" s="95">
        <v>825</v>
      </c>
      <c r="C271" s="98">
        <v>107</v>
      </c>
      <c r="D271" s="98" t="s">
        <v>69</v>
      </c>
      <c r="E271" s="99">
        <v>0.67638888888888893</v>
      </c>
      <c r="F271" s="99">
        <v>0.6875</v>
      </c>
      <c r="G271" s="100">
        <v>6.9444444444444441E-3</v>
      </c>
      <c r="H271" s="98">
        <v>15</v>
      </c>
      <c r="I271" s="102" t="s">
        <v>697</v>
      </c>
      <c r="J271" s="95" t="s">
        <v>389</v>
      </c>
      <c r="K271" s="95" t="s">
        <v>144</v>
      </c>
    </row>
    <row r="272" spans="1:11" x14ac:dyDescent="0.25">
      <c r="A272" s="109">
        <v>45522</v>
      </c>
      <c r="B272" s="94">
        <v>846</v>
      </c>
      <c r="C272" s="96">
        <v>1815</v>
      </c>
      <c r="D272" s="96" t="s">
        <v>63</v>
      </c>
      <c r="E272" s="97">
        <v>0.68055555555555558</v>
      </c>
      <c r="F272" s="97">
        <v>0.69930555555555551</v>
      </c>
      <c r="G272" s="30">
        <v>1.2500000000000001E-2</v>
      </c>
      <c r="H272" s="96">
        <v>87</v>
      </c>
      <c r="I272" s="101" t="s">
        <v>683</v>
      </c>
      <c r="J272" s="94" t="s">
        <v>390</v>
      </c>
      <c r="K272" s="94" t="s">
        <v>144</v>
      </c>
    </row>
    <row r="273" spans="1:11" x14ac:dyDescent="0.25">
      <c r="A273" s="110">
        <v>45522</v>
      </c>
      <c r="B273" s="95">
        <v>816</v>
      </c>
      <c r="C273" s="98">
        <v>219</v>
      </c>
      <c r="D273" s="98" t="s">
        <v>76</v>
      </c>
      <c r="E273" s="99">
        <v>0.64861111111111114</v>
      </c>
      <c r="F273" s="99">
        <v>0.65555555555555556</v>
      </c>
      <c r="G273" s="100">
        <v>6.9444444444444441E-3</v>
      </c>
      <c r="H273" s="98" t="s">
        <v>391</v>
      </c>
      <c r="I273" s="102" t="s">
        <v>699</v>
      </c>
      <c r="J273" s="95" t="s">
        <v>392</v>
      </c>
      <c r="K273" s="95" t="s">
        <v>144</v>
      </c>
    </row>
    <row r="274" spans="1:11" x14ac:dyDescent="0.25">
      <c r="A274" s="109">
        <v>45523</v>
      </c>
      <c r="B274" s="94">
        <v>805</v>
      </c>
      <c r="C274" s="96">
        <v>567</v>
      </c>
      <c r="D274" s="96" t="s">
        <v>16</v>
      </c>
      <c r="E274" s="97">
        <v>0.28749999999999998</v>
      </c>
      <c r="F274" s="97">
        <v>0.30138888888888887</v>
      </c>
      <c r="G274" s="30">
        <v>9.7222222222222224E-3</v>
      </c>
      <c r="H274" s="96" t="s">
        <v>166</v>
      </c>
      <c r="I274" s="101" t="s">
        <v>697</v>
      </c>
      <c r="J274" s="94" t="s">
        <v>393</v>
      </c>
      <c r="K274" s="94" t="s">
        <v>102</v>
      </c>
    </row>
    <row r="275" spans="1:11" x14ac:dyDescent="0.25">
      <c r="A275" s="110">
        <v>45523</v>
      </c>
      <c r="B275" s="95">
        <v>805</v>
      </c>
      <c r="C275" s="98">
        <v>567</v>
      </c>
      <c r="D275" s="98" t="s">
        <v>16</v>
      </c>
      <c r="E275" s="99">
        <v>0.28749999999999998</v>
      </c>
      <c r="F275" s="99">
        <v>0.30138888888888887</v>
      </c>
      <c r="G275" s="100">
        <v>4.1666666666666666E-3</v>
      </c>
      <c r="H275" s="98">
        <v>66</v>
      </c>
      <c r="I275" s="102" t="s">
        <v>691</v>
      </c>
      <c r="J275" s="95" t="s">
        <v>393</v>
      </c>
      <c r="K275" s="95" t="s">
        <v>102</v>
      </c>
    </row>
    <row r="276" spans="1:11" x14ac:dyDescent="0.25">
      <c r="A276" s="109">
        <v>45523</v>
      </c>
      <c r="B276" s="94">
        <v>832</v>
      </c>
      <c r="C276" s="96">
        <v>251</v>
      </c>
      <c r="D276" s="96" t="s">
        <v>129</v>
      </c>
      <c r="E276" s="97">
        <v>0.29652777777777778</v>
      </c>
      <c r="F276" s="97">
        <v>0.29722222222222222</v>
      </c>
      <c r="G276" s="30">
        <v>6.9444444444444447E-4</v>
      </c>
      <c r="H276" s="96">
        <v>65</v>
      </c>
      <c r="I276" s="101" t="s">
        <v>686</v>
      </c>
      <c r="J276" s="94" t="s">
        <v>394</v>
      </c>
      <c r="K276" s="94" t="s">
        <v>102</v>
      </c>
    </row>
    <row r="277" spans="1:11" x14ac:dyDescent="0.25">
      <c r="A277" s="110">
        <v>45523</v>
      </c>
      <c r="B277" s="95">
        <v>822</v>
      </c>
      <c r="C277" s="98">
        <v>917</v>
      </c>
      <c r="D277" s="98" t="s">
        <v>203</v>
      </c>
      <c r="E277" s="99">
        <v>0.30138888888888887</v>
      </c>
      <c r="F277" s="99">
        <v>0.3527777777777778</v>
      </c>
      <c r="G277" s="100">
        <v>5.1388888888888887E-2</v>
      </c>
      <c r="H277" s="98">
        <v>41</v>
      </c>
      <c r="I277" s="102" t="s">
        <v>694</v>
      </c>
      <c r="J277" s="95" t="s">
        <v>395</v>
      </c>
      <c r="K277" s="95" t="s">
        <v>102</v>
      </c>
    </row>
    <row r="278" spans="1:11" x14ac:dyDescent="0.25">
      <c r="A278" s="109">
        <v>45523</v>
      </c>
      <c r="B278" s="94">
        <v>856</v>
      </c>
      <c r="C278" s="96">
        <v>341</v>
      </c>
      <c r="D278" s="96" t="s">
        <v>24</v>
      </c>
      <c r="E278" s="97">
        <v>0.31944444444444442</v>
      </c>
      <c r="F278" s="97">
        <v>0.33680555555555558</v>
      </c>
      <c r="G278" s="30">
        <v>1.7361111111111112E-2</v>
      </c>
      <c r="H278" s="96" t="s">
        <v>71</v>
      </c>
      <c r="I278" s="101" t="s">
        <v>698</v>
      </c>
      <c r="J278" s="94" t="s">
        <v>396</v>
      </c>
      <c r="K278" s="94" t="s">
        <v>102</v>
      </c>
    </row>
    <row r="279" spans="1:11" x14ac:dyDescent="0.25">
      <c r="A279" s="110">
        <v>45523</v>
      </c>
      <c r="B279" s="95">
        <v>831</v>
      </c>
      <c r="C279" s="98">
        <v>1947</v>
      </c>
      <c r="D279" s="98" t="s">
        <v>97</v>
      </c>
      <c r="E279" s="99">
        <v>0.37083333333333335</v>
      </c>
      <c r="F279" s="99">
        <v>0.37361111111111112</v>
      </c>
      <c r="G279" s="100">
        <v>2.7777777777777779E-3</v>
      </c>
      <c r="H279" s="98">
        <v>68</v>
      </c>
      <c r="I279" s="102" t="s">
        <v>691</v>
      </c>
      <c r="J279" s="95" t="s">
        <v>398</v>
      </c>
      <c r="K279" s="95" t="s">
        <v>102</v>
      </c>
    </row>
    <row r="280" spans="1:11" x14ac:dyDescent="0.25">
      <c r="A280" s="109">
        <v>45523</v>
      </c>
      <c r="B280" s="94">
        <v>841</v>
      </c>
      <c r="C280" s="96">
        <v>1821</v>
      </c>
      <c r="D280" s="96" t="s">
        <v>36</v>
      </c>
      <c r="E280" s="97">
        <v>0.3659722222222222</v>
      </c>
      <c r="F280" s="97">
        <v>0.36875000000000002</v>
      </c>
      <c r="G280" s="30">
        <v>2.7777777777777779E-3</v>
      </c>
      <c r="H280" s="96" t="s">
        <v>180</v>
      </c>
      <c r="I280" s="101" t="s">
        <v>698</v>
      </c>
      <c r="J280" s="94" t="s">
        <v>399</v>
      </c>
      <c r="K280" s="94" t="s">
        <v>102</v>
      </c>
    </row>
    <row r="281" spans="1:11" x14ac:dyDescent="0.25">
      <c r="A281" s="110">
        <v>45523</v>
      </c>
      <c r="B281" s="95">
        <v>832</v>
      </c>
      <c r="C281" s="98">
        <v>407</v>
      </c>
      <c r="D281" s="98" t="s">
        <v>45</v>
      </c>
      <c r="E281" s="99">
        <v>0.6020833333333333</v>
      </c>
      <c r="F281" s="99">
        <v>0.61805555555555558</v>
      </c>
      <c r="G281" s="100">
        <v>8.3333333333333332E-3</v>
      </c>
      <c r="H281" s="98" t="s">
        <v>298</v>
      </c>
      <c r="I281" s="102" t="s">
        <v>697</v>
      </c>
      <c r="J281" s="95" t="s">
        <v>400</v>
      </c>
      <c r="K281" s="95" t="s">
        <v>144</v>
      </c>
    </row>
    <row r="282" spans="1:11" x14ac:dyDescent="0.25">
      <c r="A282" s="109">
        <v>45523</v>
      </c>
      <c r="B282" s="94">
        <v>805</v>
      </c>
      <c r="C282" s="96">
        <v>395</v>
      </c>
      <c r="D282" s="96" t="s">
        <v>52</v>
      </c>
      <c r="E282" s="97">
        <v>0.61111111111111116</v>
      </c>
      <c r="F282" s="97">
        <v>0.64027777777777772</v>
      </c>
      <c r="G282" s="30">
        <v>2.9166666666666667E-2</v>
      </c>
      <c r="H282" s="96">
        <v>41</v>
      </c>
      <c r="I282" s="101" t="s">
        <v>694</v>
      </c>
      <c r="J282" s="94" t="s">
        <v>401</v>
      </c>
      <c r="K282" s="94" t="s">
        <v>144</v>
      </c>
    </row>
    <row r="283" spans="1:11" x14ac:dyDescent="0.25">
      <c r="A283" s="110">
        <v>45523</v>
      </c>
      <c r="B283" s="95">
        <v>827</v>
      </c>
      <c r="C283" s="98">
        <v>295</v>
      </c>
      <c r="D283" s="98" t="s">
        <v>113</v>
      </c>
      <c r="E283" s="99">
        <v>0.63472222222222219</v>
      </c>
      <c r="F283" s="99">
        <v>0.64027777777777772</v>
      </c>
      <c r="G283" s="100">
        <v>5.5555555555555558E-3</v>
      </c>
      <c r="H283" s="98" t="s">
        <v>166</v>
      </c>
      <c r="I283" s="102" t="s">
        <v>697</v>
      </c>
      <c r="J283" s="95" t="s">
        <v>402</v>
      </c>
      <c r="K283" s="95" t="s">
        <v>144</v>
      </c>
    </row>
    <row r="284" spans="1:11" x14ac:dyDescent="0.25">
      <c r="A284" s="109">
        <v>45523</v>
      </c>
      <c r="B284" s="94">
        <v>846</v>
      </c>
      <c r="C284" s="96">
        <v>1879</v>
      </c>
      <c r="D284" s="96" t="s">
        <v>218</v>
      </c>
      <c r="E284" s="97">
        <v>0.64861111111111114</v>
      </c>
      <c r="F284" s="97">
        <v>0.66041666666666665</v>
      </c>
      <c r="G284" s="30">
        <v>3.472222222222222E-3</v>
      </c>
      <c r="H284" s="96" t="s">
        <v>56</v>
      </c>
      <c r="I284" s="101" t="s">
        <v>697</v>
      </c>
      <c r="J284" s="94" t="s">
        <v>403</v>
      </c>
      <c r="K284" s="94" t="s">
        <v>144</v>
      </c>
    </row>
    <row r="285" spans="1:11" x14ac:dyDescent="0.25">
      <c r="A285" s="110">
        <v>45523</v>
      </c>
      <c r="B285" s="95">
        <v>815</v>
      </c>
      <c r="C285" s="98">
        <v>259</v>
      </c>
      <c r="D285" s="98" t="s">
        <v>120</v>
      </c>
      <c r="E285" s="99">
        <v>0.65277777777777779</v>
      </c>
      <c r="F285" s="99">
        <v>0.66041666666666665</v>
      </c>
      <c r="G285" s="100">
        <v>7.6388888888888886E-3</v>
      </c>
      <c r="H285" s="98">
        <v>65</v>
      </c>
      <c r="I285" s="102" t="s">
        <v>686</v>
      </c>
      <c r="J285" s="95" t="s">
        <v>404</v>
      </c>
      <c r="K285" s="95" t="s">
        <v>144</v>
      </c>
    </row>
    <row r="286" spans="1:11" x14ac:dyDescent="0.25">
      <c r="A286" s="109">
        <v>45523</v>
      </c>
      <c r="B286" s="94">
        <v>813</v>
      </c>
      <c r="C286" s="96">
        <v>107</v>
      </c>
      <c r="D286" s="96" t="s">
        <v>69</v>
      </c>
      <c r="E286" s="97">
        <v>0.67638888888888893</v>
      </c>
      <c r="F286" s="97">
        <v>0.71180555555555558</v>
      </c>
      <c r="G286" s="30">
        <v>3.5416666666666666E-2</v>
      </c>
      <c r="H286" s="96">
        <v>40</v>
      </c>
      <c r="I286" s="101" t="s">
        <v>694</v>
      </c>
      <c r="J286" s="94" t="s">
        <v>405</v>
      </c>
      <c r="K286" s="94" t="s">
        <v>144</v>
      </c>
    </row>
    <row r="287" spans="1:11" x14ac:dyDescent="0.25">
      <c r="A287" s="110">
        <v>45524</v>
      </c>
      <c r="B287" s="95">
        <v>834</v>
      </c>
      <c r="C287" s="98">
        <v>395</v>
      </c>
      <c r="D287" s="98" t="s">
        <v>52</v>
      </c>
      <c r="E287" s="99">
        <v>0.60416666666666663</v>
      </c>
      <c r="F287" s="99">
        <v>0.60902777777777772</v>
      </c>
      <c r="G287" s="100">
        <v>4.8611111111111112E-3</v>
      </c>
      <c r="H287" s="98">
        <v>41</v>
      </c>
      <c r="I287" s="102" t="s">
        <v>694</v>
      </c>
      <c r="J287" s="95" t="s">
        <v>406</v>
      </c>
      <c r="K287" s="95" t="s">
        <v>18</v>
      </c>
    </row>
    <row r="288" spans="1:11" x14ac:dyDescent="0.25">
      <c r="A288" s="109">
        <v>45525</v>
      </c>
      <c r="B288" s="94">
        <v>850</v>
      </c>
      <c r="C288" s="96">
        <v>407</v>
      </c>
      <c r="D288" s="96" t="s">
        <v>45</v>
      </c>
      <c r="E288" s="97">
        <v>0.59722222222222221</v>
      </c>
      <c r="F288" s="97">
        <v>0.61250000000000004</v>
      </c>
      <c r="G288" s="30">
        <v>1.5277777777777777E-2</v>
      </c>
      <c r="H288" s="96">
        <v>41</v>
      </c>
      <c r="I288" s="101" t="s">
        <v>694</v>
      </c>
      <c r="J288" s="94" t="s">
        <v>407</v>
      </c>
      <c r="K288" s="94" t="s">
        <v>47</v>
      </c>
    </row>
    <row r="289" spans="1:11" x14ac:dyDescent="0.25">
      <c r="A289" s="110">
        <v>45525</v>
      </c>
      <c r="B289" s="95">
        <v>835</v>
      </c>
      <c r="C289" s="98">
        <v>425</v>
      </c>
      <c r="D289" s="98" t="s">
        <v>54</v>
      </c>
      <c r="E289" s="99">
        <v>0.62083333333333335</v>
      </c>
      <c r="F289" s="99">
        <v>0.62222222222222223</v>
      </c>
      <c r="G289" s="100">
        <v>1.3888888888888889E-3</v>
      </c>
      <c r="H289" s="98">
        <v>41</v>
      </c>
      <c r="I289" s="102" t="s">
        <v>694</v>
      </c>
      <c r="J289" s="95" t="s">
        <v>408</v>
      </c>
      <c r="K289" s="95" t="s">
        <v>47</v>
      </c>
    </row>
    <row r="290" spans="1:11" x14ac:dyDescent="0.25">
      <c r="A290" s="109">
        <v>45525</v>
      </c>
      <c r="B290" s="94">
        <v>852</v>
      </c>
      <c r="C290" s="96">
        <v>943</v>
      </c>
      <c r="D290" s="96" t="s">
        <v>299</v>
      </c>
      <c r="E290" s="97">
        <v>0.63472222222222219</v>
      </c>
      <c r="F290" s="97">
        <v>0.64097222222222228</v>
      </c>
      <c r="G290" s="30">
        <v>6.9444444444444447E-4</v>
      </c>
      <c r="H290" s="96">
        <v>65</v>
      </c>
      <c r="I290" s="101" t="s">
        <v>686</v>
      </c>
      <c r="J290" s="94" t="s">
        <v>409</v>
      </c>
      <c r="K290" s="94" t="s">
        <v>47</v>
      </c>
    </row>
    <row r="291" spans="1:11" x14ac:dyDescent="0.25">
      <c r="A291" s="110">
        <v>45526</v>
      </c>
      <c r="B291" s="95">
        <v>844</v>
      </c>
      <c r="C291" s="98">
        <v>341</v>
      </c>
      <c r="D291" s="98" t="s">
        <v>24</v>
      </c>
      <c r="E291" s="99">
        <v>0.30555555555555558</v>
      </c>
      <c r="F291" s="99">
        <v>0.31597222222222221</v>
      </c>
      <c r="G291" s="100">
        <v>1.0416666666666666E-2</v>
      </c>
      <c r="H291" s="98">
        <v>41</v>
      </c>
      <c r="I291" s="102" t="s">
        <v>694</v>
      </c>
      <c r="J291" s="95" t="s">
        <v>410</v>
      </c>
      <c r="K291" s="95" t="s">
        <v>18</v>
      </c>
    </row>
    <row r="292" spans="1:11" x14ac:dyDescent="0.25">
      <c r="A292" s="109">
        <v>45526</v>
      </c>
      <c r="B292" s="94">
        <v>837</v>
      </c>
      <c r="C292" s="96">
        <v>1917</v>
      </c>
      <c r="D292" s="96" t="s">
        <v>25</v>
      </c>
      <c r="E292" s="97">
        <v>0.31944444444444442</v>
      </c>
      <c r="F292" s="97">
        <v>0.32083333333333336</v>
      </c>
      <c r="G292" s="30">
        <v>1.3888888888888889E-3</v>
      </c>
      <c r="H292" s="96">
        <v>65</v>
      </c>
      <c r="I292" s="101" t="s">
        <v>686</v>
      </c>
      <c r="J292" s="94" t="s">
        <v>411</v>
      </c>
      <c r="K292" s="94" t="s">
        <v>18</v>
      </c>
    </row>
    <row r="293" spans="1:11" x14ac:dyDescent="0.25">
      <c r="A293" s="110">
        <v>45526</v>
      </c>
      <c r="B293" s="95">
        <v>852</v>
      </c>
      <c r="C293" s="98">
        <v>909</v>
      </c>
      <c r="D293" s="98" t="s">
        <v>31</v>
      </c>
      <c r="E293" s="99">
        <v>0.34722222222222221</v>
      </c>
      <c r="F293" s="99">
        <v>0.35138888888888886</v>
      </c>
      <c r="G293" s="100">
        <v>4.1666666666666666E-3</v>
      </c>
      <c r="H293" s="98" t="s">
        <v>34</v>
      </c>
      <c r="I293" s="102" t="s">
        <v>694</v>
      </c>
      <c r="J293" s="95" t="s">
        <v>412</v>
      </c>
      <c r="K293" s="95" t="s">
        <v>18</v>
      </c>
    </row>
    <row r="294" spans="1:11" x14ac:dyDescent="0.25">
      <c r="A294" s="109">
        <v>45526</v>
      </c>
      <c r="B294" s="94">
        <v>840</v>
      </c>
      <c r="C294" s="96">
        <v>1123</v>
      </c>
      <c r="D294" s="96" t="s">
        <v>28</v>
      </c>
      <c r="E294" s="97">
        <v>0.35694444444444445</v>
      </c>
      <c r="F294" s="97">
        <v>0.3611111111111111</v>
      </c>
      <c r="G294" s="30">
        <v>4.1666666666666666E-3</v>
      </c>
      <c r="H294" s="96">
        <v>41</v>
      </c>
      <c r="I294" s="101" t="s">
        <v>694</v>
      </c>
      <c r="J294" s="94" t="s">
        <v>413</v>
      </c>
      <c r="K294" s="94" t="s">
        <v>18</v>
      </c>
    </row>
    <row r="295" spans="1:11" x14ac:dyDescent="0.25">
      <c r="A295" s="110">
        <v>45526</v>
      </c>
      <c r="B295" s="95">
        <v>804</v>
      </c>
      <c r="C295" s="98">
        <v>103</v>
      </c>
      <c r="D295" s="98" t="s">
        <v>69</v>
      </c>
      <c r="E295" s="99">
        <v>0.3659722222222222</v>
      </c>
      <c r="F295" s="99">
        <v>0.37013888888888891</v>
      </c>
      <c r="G295" s="100">
        <v>4.1666666666666666E-3</v>
      </c>
      <c r="H295" s="98">
        <v>41</v>
      </c>
      <c r="I295" s="102" t="s">
        <v>694</v>
      </c>
      <c r="J295" s="95" t="s">
        <v>414</v>
      </c>
      <c r="K295" s="95" t="s">
        <v>18</v>
      </c>
    </row>
    <row r="296" spans="1:11" x14ac:dyDescent="0.25">
      <c r="A296" s="109">
        <v>45526</v>
      </c>
      <c r="B296" s="94">
        <v>848</v>
      </c>
      <c r="C296" s="96">
        <v>501</v>
      </c>
      <c r="D296" s="96" t="s">
        <v>33</v>
      </c>
      <c r="E296" s="97">
        <v>0.57916666666666672</v>
      </c>
      <c r="F296" s="97">
        <v>0.58333333333333337</v>
      </c>
      <c r="G296" s="30">
        <v>4.1666666666666666E-3</v>
      </c>
      <c r="H296" s="96">
        <v>41</v>
      </c>
      <c r="I296" s="101" t="s">
        <v>694</v>
      </c>
      <c r="J296" s="94" t="s">
        <v>415</v>
      </c>
      <c r="K296" s="94" t="s">
        <v>47</v>
      </c>
    </row>
    <row r="297" spans="1:11" x14ac:dyDescent="0.25">
      <c r="A297" s="110">
        <v>45526</v>
      </c>
      <c r="B297" s="95">
        <v>840</v>
      </c>
      <c r="C297" s="98">
        <v>1813</v>
      </c>
      <c r="D297" s="98" t="s">
        <v>253</v>
      </c>
      <c r="E297" s="99">
        <v>0.6020833333333333</v>
      </c>
      <c r="F297" s="99">
        <v>0.65</v>
      </c>
      <c r="G297" s="100">
        <v>4.791666666666667E-2</v>
      </c>
      <c r="H297" s="98">
        <v>46</v>
      </c>
      <c r="I297" s="102" t="s">
        <v>694</v>
      </c>
      <c r="J297" s="95" t="s">
        <v>416</v>
      </c>
      <c r="K297" s="95" t="s">
        <v>47</v>
      </c>
    </row>
    <row r="298" spans="1:11" x14ac:dyDescent="0.25">
      <c r="A298" s="109">
        <v>45526</v>
      </c>
      <c r="B298" s="94">
        <v>846</v>
      </c>
      <c r="C298" s="96">
        <v>633</v>
      </c>
      <c r="D298" s="96" t="s">
        <v>116</v>
      </c>
      <c r="E298" s="97">
        <v>0.61111111111111116</v>
      </c>
      <c r="F298" s="97">
        <v>0.61736111111111114</v>
      </c>
      <c r="G298" s="30">
        <v>6.2500000000000003E-3</v>
      </c>
      <c r="H298" s="96">
        <v>46</v>
      </c>
      <c r="I298" s="101" t="s">
        <v>694</v>
      </c>
      <c r="J298" s="94" t="s">
        <v>417</v>
      </c>
      <c r="K298" s="94" t="s">
        <v>47</v>
      </c>
    </row>
    <row r="299" spans="1:11" x14ac:dyDescent="0.25">
      <c r="A299" s="110">
        <v>45526</v>
      </c>
      <c r="B299" s="95">
        <v>843</v>
      </c>
      <c r="C299" s="98">
        <v>605</v>
      </c>
      <c r="D299" s="98" t="s">
        <v>48</v>
      </c>
      <c r="E299" s="99">
        <v>0.61597222222222225</v>
      </c>
      <c r="F299" s="99">
        <v>0.62083333333333335</v>
      </c>
      <c r="G299" s="100">
        <v>4.8611111111111112E-3</v>
      </c>
      <c r="H299" s="98">
        <v>41</v>
      </c>
      <c r="I299" s="102" t="s">
        <v>694</v>
      </c>
      <c r="J299" s="95" t="s">
        <v>418</v>
      </c>
      <c r="K299" s="95" t="s">
        <v>47</v>
      </c>
    </row>
    <row r="300" spans="1:11" x14ac:dyDescent="0.25">
      <c r="A300" s="109">
        <v>45526</v>
      </c>
      <c r="B300" s="94">
        <v>845</v>
      </c>
      <c r="C300" s="96">
        <v>395</v>
      </c>
      <c r="D300" s="96" t="s">
        <v>52</v>
      </c>
      <c r="E300" s="97">
        <v>0.63472222222222219</v>
      </c>
      <c r="F300" s="97">
        <v>0.67638888888888893</v>
      </c>
      <c r="G300" s="30">
        <v>4.1666666666666664E-2</v>
      </c>
      <c r="H300" s="96">
        <v>46</v>
      </c>
      <c r="I300" s="101" t="s">
        <v>694</v>
      </c>
      <c r="J300" s="94" t="s">
        <v>419</v>
      </c>
      <c r="K300" s="94" t="s">
        <v>47</v>
      </c>
    </row>
    <row r="301" spans="1:11" x14ac:dyDescent="0.25">
      <c r="A301" s="110">
        <v>45526</v>
      </c>
      <c r="B301" s="95">
        <v>827</v>
      </c>
      <c r="C301" s="98">
        <v>285</v>
      </c>
      <c r="D301" s="98" t="s">
        <v>50</v>
      </c>
      <c r="E301" s="99">
        <v>0.64861111111111114</v>
      </c>
      <c r="F301" s="99">
        <v>0.65069444444444446</v>
      </c>
      <c r="G301" s="100">
        <v>2.0833333333333333E-3</v>
      </c>
      <c r="H301" s="98">
        <v>68</v>
      </c>
      <c r="I301" s="102" t="s">
        <v>691</v>
      </c>
      <c r="J301" s="95" t="s">
        <v>420</v>
      </c>
      <c r="K301" s="95" t="s">
        <v>47</v>
      </c>
    </row>
    <row r="302" spans="1:11" x14ac:dyDescent="0.25">
      <c r="A302" s="109">
        <v>45526</v>
      </c>
      <c r="B302" s="94">
        <v>852</v>
      </c>
      <c r="C302" s="96">
        <v>1273</v>
      </c>
      <c r="D302" s="96" t="s">
        <v>61</v>
      </c>
      <c r="E302" s="97">
        <v>0.66666666666666663</v>
      </c>
      <c r="F302" s="97">
        <v>0.68611111111111112</v>
      </c>
      <c r="G302" s="30">
        <v>1.2500000000000001E-2</v>
      </c>
      <c r="H302" s="96">
        <v>65</v>
      </c>
      <c r="I302" s="101" t="s">
        <v>686</v>
      </c>
      <c r="J302" s="94" t="s">
        <v>421</v>
      </c>
      <c r="K302" s="94" t="s">
        <v>47</v>
      </c>
    </row>
    <row r="303" spans="1:11" x14ac:dyDescent="0.25">
      <c r="A303" s="110">
        <v>45526</v>
      </c>
      <c r="B303" s="95">
        <v>835</v>
      </c>
      <c r="C303" s="98">
        <v>499</v>
      </c>
      <c r="D303" s="98" t="s">
        <v>57</v>
      </c>
      <c r="E303" s="99">
        <v>0.65277777777777779</v>
      </c>
      <c r="F303" s="99">
        <v>0.65694444444444444</v>
      </c>
      <c r="G303" s="100">
        <v>3.472222222222222E-3</v>
      </c>
      <c r="H303" s="98">
        <v>68</v>
      </c>
      <c r="I303" s="102" t="s">
        <v>691</v>
      </c>
      <c r="J303" s="95" t="s">
        <v>422</v>
      </c>
      <c r="K303" s="95" t="s">
        <v>47</v>
      </c>
    </row>
    <row r="304" spans="1:11" x14ac:dyDescent="0.25">
      <c r="A304" s="109">
        <v>45526</v>
      </c>
      <c r="B304" s="94">
        <v>849</v>
      </c>
      <c r="C304" s="96">
        <v>107</v>
      </c>
      <c r="D304" s="96" t="s">
        <v>69</v>
      </c>
      <c r="E304" s="97">
        <v>0.67638888888888893</v>
      </c>
      <c r="F304" s="97">
        <v>0.67708333333333337</v>
      </c>
      <c r="G304" s="30">
        <v>6.9444444444444447E-4</v>
      </c>
      <c r="H304" s="96">
        <v>65</v>
      </c>
      <c r="I304" s="101" t="s">
        <v>686</v>
      </c>
      <c r="J304" s="94" t="s">
        <v>424</v>
      </c>
      <c r="K304" s="94" t="s">
        <v>47</v>
      </c>
    </row>
    <row r="305" spans="1:11" x14ac:dyDescent="0.25">
      <c r="A305" s="110">
        <v>45526</v>
      </c>
      <c r="B305" s="95">
        <v>844</v>
      </c>
      <c r="C305" s="98">
        <v>1913</v>
      </c>
      <c r="D305" s="98" t="s">
        <v>72</v>
      </c>
      <c r="E305" s="99">
        <v>0.67152777777777772</v>
      </c>
      <c r="F305" s="99">
        <v>0.70486111111111116</v>
      </c>
      <c r="G305" s="100">
        <v>5.5555555555555558E-3</v>
      </c>
      <c r="H305" s="98">
        <v>68</v>
      </c>
      <c r="I305" s="102" t="s">
        <v>691</v>
      </c>
      <c r="J305" s="95" t="s">
        <v>425</v>
      </c>
      <c r="K305" s="95" t="s">
        <v>47</v>
      </c>
    </row>
    <row r="306" spans="1:11" x14ac:dyDescent="0.25">
      <c r="A306" s="109">
        <v>45526</v>
      </c>
      <c r="B306" s="94">
        <v>822</v>
      </c>
      <c r="C306" s="96">
        <v>1815</v>
      </c>
      <c r="D306" s="96" t="s">
        <v>63</v>
      </c>
      <c r="E306" s="97">
        <v>0.69027777777777777</v>
      </c>
      <c r="F306" s="97">
        <v>0.71250000000000002</v>
      </c>
      <c r="G306" s="30">
        <v>2.2222222222222223E-2</v>
      </c>
      <c r="H306" s="96">
        <v>37</v>
      </c>
      <c r="I306" s="101" t="s">
        <v>684</v>
      </c>
      <c r="J306" s="94" t="s">
        <v>426</v>
      </c>
      <c r="K306" s="94" t="s">
        <v>47</v>
      </c>
    </row>
    <row r="307" spans="1:11" x14ac:dyDescent="0.25">
      <c r="A307" s="110">
        <v>45526</v>
      </c>
      <c r="B307" s="95">
        <v>814</v>
      </c>
      <c r="C307" s="98">
        <v>1701</v>
      </c>
      <c r="D307" s="98" t="s">
        <v>59</v>
      </c>
      <c r="E307" s="99">
        <v>0.65763888888888888</v>
      </c>
      <c r="F307" s="99">
        <v>0.66874999999999996</v>
      </c>
      <c r="G307" s="100">
        <v>6.9444444444444447E-4</v>
      </c>
      <c r="H307" s="98" t="s">
        <v>285</v>
      </c>
      <c r="I307" s="102" t="s">
        <v>689</v>
      </c>
      <c r="J307" s="95" t="s">
        <v>427</v>
      </c>
      <c r="K307" s="95" t="s">
        <v>47</v>
      </c>
    </row>
    <row r="308" spans="1:11" x14ac:dyDescent="0.25">
      <c r="A308" s="109">
        <v>45526</v>
      </c>
      <c r="B308" s="94">
        <v>813</v>
      </c>
      <c r="C308" s="96">
        <v>261</v>
      </c>
      <c r="D308" s="96" t="s">
        <v>120</v>
      </c>
      <c r="E308" s="97">
        <v>0.75694444444444442</v>
      </c>
      <c r="F308" s="97">
        <v>0.81597222222222221</v>
      </c>
      <c r="G308" s="30">
        <v>5.9027777777777776E-2</v>
      </c>
      <c r="H308" s="96">
        <v>64</v>
      </c>
      <c r="I308" s="101" t="s">
        <v>686</v>
      </c>
      <c r="J308" s="94" t="s">
        <v>428</v>
      </c>
      <c r="K308" s="94" t="s">
        <v>47</v>
      </c>
    </row>
    <row r="309" spans="1:11" x14ac:dyDescent="0.25">
      <c r="A309" s="110">
        <v>45527</v>
      </c>
      <c r="B309" s="95">
        <v>837</v>
      </c>
      <c r="C309" s="98">
        <v>341</v>
      </c>
      <c r="D309" s="98" t="s">
        <v>24</v>
      </c>
      <c r="E309" s="99">
        <v>0.30138888888888887</v>
      </c>
      <c r="F309" s="99">
        <v>0.31458333333333333</v>
      </c>
      <c r="G309" s="100">
        <v>1.3194444444444444E-2</v>
      </c>
      <c r="H309" s="98" t="s">
        <v>34</v>
      </c>
      <c r="I309" s="102" t="s">
        <v>694</v>
      </c>
      <c r="J309" s="95" t="s">
        <v>429</v>
      </c>
      <c r="K309" s="95" t="s">
        <v>18</v>
      </c>
    </row>
    <row r="310" spans="1:11" x14ac:dyDescent="0.25">
      <c r="A310" s="109">
        <v>45527</v>
      </c>
      <c r="B310" s="94">
        <v>833</v>
      </c>
      <c r="C310" s="96">
        <v>489</v>
      </c>
      <c r="D310" s="96" t="s">
        <v>88</v>
      </c>
      <c r="E310" s="97">
        <v>0.32430555555555557</v>
      </c>
      <c r="F310" s="97">
        <v>0.32916666666666666</v>
      </c>
      <c r="G310" s="30">
        <v>4.8611111111111112E-3</v>
      </c>
      <c r="H310" s="96" t="s">
        <v>34</v>
      </c>
      <c r="I310" s="101" t="s">
        <v>694</v>
      </c>
      <c r="J310" s="94" t="s">
        <v>430</v>
      </c>
      <c r="K310" s="94" t="s">
        <v>18</v>
      </c>
    </row>
    <row r="311" spans="1:11" x14ac:dyDescent="0.25">
      <c r="A311" s="110">
        <v>45527</v>
      </c>
      <c r="B311" s="95">
        <v>828</v>
      </c>
      <c r="C311" s="98">
        <v>367</v>
      </c>
      <c r="D311" s="98" t="s">
        <v>93</v>
      </c>
      <c r="E311" s="99">
        <v>0.34305555555555556</v>
      </c>
      <c r="F311" s="99">
        <v>0.35416666666666669</v>
      </c>
      <c r="G311" s="100">
        <v>1.1111111111111112E-2</v>
      </c>
      <c r="H311" s="98">
        <v>81</v>
      </c>
      <c r="I311" s="102" t="s">
        <v>683</v>
      </c>
      <c r="J311" s="95" t="s">
        <v>431</v>
      </c>
      <c r="K311" s="95" t="s">
        <v>18</v>
      </c>
    </row>
    <row r="312" spans="1:11" x14ac:dyDescent="0.25">
      <c r="A312" s="109">
        <v>45527</v>
      </c>
      <c r="B312" s="94">
        <v>805</v>
      </c>
      <c r="C312" s="96">
        <v>1937</v>
      </c>
      <c r="D312" s="96" t="s">
        <v>292</v>
      </c>
      <c r="E312" s="97">
        <v>0.37986111111111109</v>
      </c>
      <c r="F312" s="97">
        <v>0.3888888888888889</v>
      </c>
      <c r="G312" s="30">
        <v>9.0277777777777769E-3</v>
      </c>
      <c r="H312" s="96" t="s">
        <v>34</v>
      </c>
      <c r="I312" s="101" t="s">
        <v>694</v>
      </c>
      <c r="J312" s="94" t="s">
        <v>432</v>
      </c>
      <c r="K312" s="94" t="s">
        <v>18</v>
      </c>
    </row>
    <row r="313" spans="1:11" x14ac:dyDescent="0.25">
      <c r="A313" s="110">
        <v>45527</v>
      </c>
      <c r="B313" s="95">
        <v>822</v>
      </c>
      <c r="C313" s="98">
        <v>209</v>
      </c>
      <c r="D313" s="98" t="s">
        <v>104</v>
      </c>
      <c r="E313" s="99">
        <v>0.6020833333333333</v>
      </c>
      <c r="F313" s="99">
        <v>0.62083333333333335</v>
      </c>
      <c r="G313" s="100">
        <v>3.472222222222222E-3</v>
      </c>
      <c r="H313" s="98">
        <v>87</v>
      </c>
      <c r="I313" s="102" t="s">
        <v>683</v>
      </c>
      <c r="J313" s="95" t="s">
        <v>433</v>
      </c>
      <c r="K313" s="95" t="s">
        <v>144</v>
      </c>
    </row>
    <row r="314" spans="1:11" x14ac:dyDescent="0.25">
      <c r="A314" s="109">
        <v>45527</v>
      </c>
      <c r="B314" s="94">
        <v>845</v>
      </c>
      <c r="C314" s="96">
        <v>425</v>
      </c>
      <c r="D314" s="96" t="s">
        <v>54</v>
      </c>
      <c r="E314" s="97">
        <v>0.625</v>
      </c>
      <c r="F314" s="97">
        <v>0.63055555555555554</v>
      </c>
      <c r="G314" s="30">
        <v>5.5555555555555558E-3</v>
      </c>
      <c r="H314" s="96">
        <v>41</v>
      </c>
      <c r="I314" s="101" t="s">
        <v>694</v>
      </c>
      <c r="J314" s="94" t="s">
        <v>434</v>
      </c>
      <c r="K314" s="94" t="s">
        <v>144</v>
      </c>
    </row>
    <row r="315" spans="1:11" x14ac:dyDescent="0.25">
      <c r="A315" s="110">
        <v>45527</v>
      </c>
      <c r="B315" s="95">
        <v>820</v>
      </c>
      <c r="C315" s="98">
        <v>285</v>
      </c>
      <c r="D315" s="98" t="s">
        <v>50</v>
      </c>
      <c r="E315" s="99">
        <v>0.62083333333333335</v>
      </c>
      <c r="F315" s="99">
        <v>0.62361111111111112</v>
      </c>
      <c r="G315" s="100">
        <v>2.7777777777777779E-3</v>
      </c>
      <c r="H315" s="98" t="s">
        <v>87</v>
      </c>
      <c r="I315" s="102" t="s">
        <v>689</v>
      </c>
      <c r="J315" s="95" t="s">
        <v>435</v>
      </c>
      <c r="K315" s="95" t="s">
        <v>144</v>
      </c>
    </row>
    <row r="316" spans="1:11" x14ac:dyDescent="0.25">
      <c r="A316" s="109">
        <v>45527</v>
      </c>
      <c r="B316" s="94">
        <v>833</v>
      </c>
      <c r="C316" s="96">
        <v>1491</v>
      </c>
      <c r="D316" s="96" t="s">
        <v>205</v>
      </c>
      <c r="E316" s="97">
        <v>0.63472222222222219</v>
      </c>
      <c r="F316" s="97">
        <v>0.63958333333333328</v>
      </c>
      <c r="G316" s="30">
        <v>4.8611111111111112E-3</v>
      </c>
      <c r="H316" s="96">
        <v>41</v>
      </c>
      <c r="I316" s="101" t="s">
        <v>694</v>
      </c>
      <c r="J316" s="94" t="s">
        <v>436</v>
      </c>
      <c r="K316" s="94" t="s">
        <v>144</v>
      </c>
    </row>
    <row r="317" spans="1:11" x14ac:dyDescent="0.25">
      <c r="A317" s="110">
        <v>45527</v>
      </c>
      <c r="B317" s="95">
        <v>815</v>
      </c>
      <c r="C317" s="98">
        <v>655</v>
      </c>
      <c r="D317" s="98" t="s">
        <v>65</v>
      </c>
      <c r="E317" s="99">
        <v>0.64375000000000004</v>
      </c>
      <c r="F317" s="99">
        <v>0.64583333333333337</v>
      </c>
      <c r="G317" s="100">
        <v>2.0833333333333333E-3</v>
      </c>
      <c r="H317" s="98" t="s">
        <v>56</v>
      </c>
      <c r="I317" s="102" t="s">
        <v>697</v>
      </c>
      <c r="J317" s="95" t="s">
        <v>437</v>
      </c>
      <c r="K317" s="95" t="s">
        <v>144</v>
      </c>
    </row>
    <row r="318" spans="1:11" x14ac:dyDescent="0.25">
      <c r="A318" s="109">
        <v>45527</v>
      </c>
      <c r="B318" s="94">
        <v>828</v>
      </c>
      <c r="C318" s="96">
        <v>1925</v>
      </c>
      <c r="D318" s="96" t="s">
        <v>110</v>
      </c>
      <c r="E318" s="97">
        <v>0.66666666666666663</v>
      </c>
      <c r="F318" s="97">
        <v>0.69097222222222221</v>
      </c>
      <c r="G318" s="30">
        <v>2.4305555555555556E-2</v>
      </c>
      <c r="H318" s="96">
        <v>41</v>
      </c>
      <c r="I318" s="101" t="s">
        <v>694</v>
      </c>
      <c r="J318" s="94" t="s">
        <v>438</v>
      </c>
      <c r="K318" s="94" t="s">
        <v>144</v>
      </c>
    </row>
    <row r="319" spans="1:11" x14ac:dyDescent="0.25">
      <c r="A319" s="110">
        <v>45527</v>
      </c>
      <c r="B319" s="95">
        <v>809</v>
      </c>
      <c r="C319" s="98">
        <v>558</v>
      </c>
      <c r="D319" s="98" t="s">
        <v>92</v>
      </c>
      <c r="E319" s="99">
        <v>0.67152777777777772</v>
      </c>
      <c r="F319" s="99">
        <v>0.68541666666666667</v>
      </c>
      <c r="G319" s="100">
        <v>1.3888888888888888E-2</v>
      </c>
      <c r="H319" s="98">
        <v>41</v>
      </c>
      <c r="I319" s="102" t="s">
        <v>694</v>
      </c>
      <c r="J319" s="95" t="s">
        <v>439</v>
      </c>
      <c r="K319" s="95" t="s">
        <v>144</v>
      </c>
    </row>
    <row r="320" spans="1:11" x14ac:dyDescent="0.25">
      <c r="A320" s="109">
        <v>45528</v>
      </c>
      <c r="B320" s="94">
        <v>830</v>
      </c>
      <c r="C320" s="96">
        <v>285</v>
      </c>
      <c r="D320" s="96" t="s">
        <v>50</v>
      </c>
      <c r="E320" s="97">
        <v>0.61111111111111116</v>
      </c>
      <c r="F320" s="97">
        <v>0.65486111111111112</v>
      </c>
      <c r="G320" s="30">
        <v>2.0833333333333333E-3</v>
      </c>
      <c r="H320" s="96" t="s">
        <v>56</v>
      </c>
      <c r="I320" s="101" t="s">
        <v>697</v>
      </c>
      <c r="J320" s="94" t="s">
        <v>440</v>
      </c>
      <c r="K320" s="94" t="s">
        <v>144</v>
      </c>
    </row>
    <row r="321" spans="1:11" x14ac:dyDescent="0.25">
      <c r="A321" s="110">
        <v>45528</v>
      </c>
      <c r="B321" s="95">
        <v>833</v>
      </c>
      <c r="C321" s="98">
        <v>407</v>
      </c>
      <c r="D321" s="98" t="s">
        <v>45</v>
      </c>
      <c r="E321" s="99">
        <v>0.62083333333333335</v>
      </c>
      <c r="F321" s="99">
        <v>0.625</v>
      </c>
      <c r="G321" s="100">
        <v>4.1666666666666666E-3</v>
      </c>
      <c r="H321" s="98">
        <v>91</v>
      </c>
      <c r="I321" s="102" t="s">
        <v>696</v>
      </c>
      <c r="J321" s="95" t="s">
        <v>441</v>
      </c>
      <c r="K321" s="95" t="s">
        <v>144</v>
      </c>
    </row>
    <row r="322" spans="1:11" x14ac:dyDescent="0.25">
      <c r="A322" s="109">
        <v>45528</v>
      </c>
      <c r="B322" s="94">
        <v>831</v>
      </c>
      <c r="C322" s="96">
        <v>295</v>
      </c>
      <c r="D322" s="96" t="s">
        <v>113</v>
      </c>
      <c r="E322" s="97">
        <v>0.625</v>
      </c>
      <c r="F322" s="97">
        <v>0.64583333333333337</v>
      </c>
      <c r="G322" s="30">
        <v>2.0833333333333332E-2</v>
      </c>
      <c r="H322" s="96">
        <v>41</v>
      </c>
      <c r="I322" s="101" t="s">
        <v>694</v>
      </c>
      <c r="J322" s="94" t="s">
        <v>442</v>
      </c>
      <c r="K322" s="94" t="s">
        <v>144</v>
      </c>
    </row>
    <row r="323" spans="1:11" x14ac:dyDescent="0.25">
      <c r="A323" s="110">
        <v>45528</v>
      </c>
      <c r="B323" s="95">
        <v>841</v>
      </c>
      <c r="C323" s="98">
        <v>1675</v>
      </c>
      <c r="D323" s="98" t="s">
        <v>89</v>
      </c>
      <c r="E323" s="99">
        <v>0.70833333333333337</v>
      </c>
      <c r="F323" s="99">
        <v>0.76527777777777772</v>
      </c>
      <c r="G323" s="100">
        <v>5.6944444444444443E-2</v>
      </c>
      <c r="H323" s="98">
        <v>46</v>
      </c>
      <c r="I323" s="102" t="s">
        <v>694</v>
      </c>
      <c r="J323" s="95" t="s">
        <v>443</v>
      </c>
      <c r="K323" s="95" t="s">
        <v>144</v>
      </c>
    </row>
    <row r="324" spans="1:11" x14ac:dyDescent="0.25">
      <c r="A324" s="109">
        <v>45529</v>
      </c>
      <c r="B324" s="94">
        <v>831</v>
      </c>
      <c r="C324" s="96">
        <v>427</v>
      </c>
      <c r="D324" s="96" t="s">
        <v>54</v>
      </c>
      <c r="E324" s="97">
        <v>0.29652777777777778</v>
      </c>
      <c r="F324" s="97">
        <v>0.3</v>
      </c>
      <c r="G324" s="30">
        <v>3.472222222222222E-3</v>
      </c>
      <c r="H324" s="96">
        <v>64</v>
      </c>
      <c r="I324" s="101" t="s">
        <v>686</v>
      </c>
      <c r="J324" s="94" t="s">
        <v>444</v>
      </c>
      <c r="K324" s="94" t="s">
        <v>47</v>
      </c>
    </row>
    <row r="325" spans="1:11" x14ac:dyDescent="0.25">
      <c r="A325" s="110">
        <v>45529</v>
      </c>
      <c r="B325" s="95">
        <v>843</v>
      </c>
      <c r="C325" s="98">
        <v>909</v>
      </c>
      <c r="D325" s="98" t="s">
        <v>31</v>
      </c>
      <c r="E325" s="99">
        <v>0.42152777777777778</v>
      </c>
      <c r="F325" s="99">
        <v>0.44791666666666669</v>
      </c>
      <c r="G325" s="100">
        <v>2.6388888888888889E-2</v>
      </c>
      <c r="H325" s="98">
        <v>46</v>
      </c>
      <c r="I325" s="102" t="s">
        <v>694</v>
      </c>
      <c r="J325" s="95" t="s">
        <v>445</v>
      </c>
      <c r="K325" s="95" t="s">
        <v>47</v>
      </c>
    </row>
    <row r="326" spans="1:11" x14ac:dyDescent="0.25">
      <c r="A326" s="109">
        <v>45529</v>
      </c>
      <c r="B326" s="94">
        <v>837</v>
      </c>
      <c r="C326" s="96">
        <v>215</v>
      </c>
      <c r="D326" s="96" t="s">
        <v>248</v>
      </c>
      <c r="E326" s="97">
        <v>0.55069444444444449</v>
      </c>
      <c r="F326" s="97">
        <v>0.55347222222222225</v>
      </c>
      <c r="G326" s="30">
        <v>2.7777777777777779E-3</v>
      </c>
      <c r="H326" s="96">
        <v>36</v>
      </c>
      <c r="I326" s="101" t="s">
        <v>687</v>
      </c>
      <c r="J326" s="94" t="s">
        <v>446</v>
      </c>
      <c r="K326" s="94" t="s">
        <v>144</v>
      </c>
    </row>
    <row r="327" spans="1:11" x14ac:dyDescent="0.25">
      <c r="A327" s="110">
        <v>45529</v>
      </c>
      <c r="B327" s="95">
        <v>814</v>
      </c>
      <c r="C327" s="98">
        <v>295</v>
      </c>
      <c r="D327" s="98" t="s">
        <v>113</v>
      </c>
      <c r="E327" s="99">
        <v>0.57916666666666672</v>
      </c>
      <c r="F327" s="99">
        <v>0.63263888888888886</v>
      </c>
      <c r="G327" s="100">
        <v>4.8611111111111112E-3</v>
      </c>
      <c r="H327" s="98">
        <v>36</v>
      </c>
      <c r="I327" s="102" t="s">
        <v>687</v>
      </c>
      <c r="J327" s="95" t="s">
        <v>447</v>
      </c>
      <c r="K327" s="95" t="s">
        <v>144</v>
      </c>
    </row>
    <row r="328" spans="1:11" x14ac:dyDescent="0.25">
      <c r="A328" s="109">
        <v>45529</v>
      </c>
      <c r="B328" s="94">
        <v>830</v>
      </c>
      <c r="C328" s="96">
        <v>1037</v>
      </c>
      <c r="D328" s="96" t="s">
        <v>170</v>
      </c>
      <c r="E328" s="97">
        <v>0.6069444444444444</v>
      </c>
      <c r="F328" s="97">
        <v>0.62916666666666665</v>
      </c>
      <c r="G328" s="30">
        <v>2.2222222222222223E-2</v>
      </c>
      <c r="H328" s="96">
        <v>94</v>
      </c>
      <c r="I328" s="101" t="s">
        <v>691</v>
      </c>
      <c r="J328" s="94" t="s">
        <v>448</v>
      </c>
      <c r="K328" s="94" t="s">
        <v>144</v>
      </c>
    </row>
    <row r="329" spans="1:11" x14ac:dyDescent="0.25">
      <c r="A329" s="110">
        <v>45529</v>
      </c>
      <c r="B329" s="95">
        <v>805</v>
      </c>
      <c r="C329" s="98">
        <v>285</v>
      </c>
      <c r="D329" s="98" t="s">
        <v>50</v>
      </c>
      <c r="E329" s="99">
        <v>0.63888888888888884</v>
      </c>
      <c r="F329" s="99">
        <v>0.66597222222222219</v>
      </c>
      <c r="G329" s="100">
        <v>6.9444444444444441E-3</v>
      </c>
      <c r="H329" s="98">
        <v>20</v>
      </c>
      <c r="I329" s="102" t="s">
        <v>698</v>
      </c>
      <c r="J329" s="95" t="s">
        <v>449</v>
      </c>
      <c r="K329" s="95" t="s">
        <v>144</v>
      </c>
    </row>
    <row r="330" spans="1:11" x14ac:dyDescent="0.25">
      <c r="A330" s="109">
        <v>45529</v>
      </c>
      <c r="B330" s="94">
        <v>840</v>
      </c>
      <c r="C330" s="96">
        <v>425</v>
      </c>
      <c r="D330" s="96" t="s">
        <v>54</v>
      </c>
      <c r="E330" s="97">
        <v>0.64375000000000004</v>
      </c>
      <c r="F330" s="97">
        <v>0.67777777777777781</v>
      </c>
      <c r="G330" s="30">
        <v>2.9166666666666667E-2</v>
      </c>
      <c r="H330" s="96" t="s">
        <v>450</v>
      </c>
      <c r="I330" s="101" t="s">
        <v>694</v>
      </c>
      <c r="J330" s="94" t="s">
        <v>451</v>
      </c>
      <c r="K330" s="94" t="s">
        <v>144</v>
      </c>
    </row>
    <row r="331" spans="1:11" x14ac:dyDescent="0.25">
      <c r="A331" s="110">
        <v>45529</v>
      </c>
      <c r="B331" s="95">
        <v>840</v>
      </c>
      <c r="C331" s="98">
        <v>425</v>
      </c>
      <c r="D331" s="98" t="s">
        <v>54</v>
      </c>
      <c r="E331" s="99">
        <v>0.64375000000000004</v>
      </c>
      <c r="F331" s="99">
        <v>0.67777777777777781</v>
      </c>
      <c r="G331" s="100">
        <v>4.8611111111111112E-3</v>
      </c>
      <c r="H331" s="98" t="s">
        <v>298</v>
      </c>
      <c r="I331" s="102" t="s">
        <v>697</v>
      </c>
      <c r="J331" s="95" t="s">
        <v>451</v>
      </c>
      <c r="K331" s="95" t="s">
        <v>144</v>
      </c>
    </row>
    <row r="332" spans="1:11" x14ac:dyDescent="0.25">
      <c r="A332" s="109">
        <v>45529</v>
      </c>
      <c r="B332" s="94">
        <v>852</v>
      </c>
      <c r="C332" s="96">
        <v>499</v>
      </c>
      <c r="D332" s="96" t="s">
        <v>57</v>
      </c>
      <c r="E332" s="97">
        <v>0.64861111111111114</v>
      </c>
      <c r="F332" s="97">
        <v>0.68819444444444444</v>
      </c>
      <c r="G332" s="30">
        <v>1.3194444444444444E-2</v>
      </c>
      <c r="H332" s="96">
        <v>41</v>
      </c>
      <c r="I332" s="101" t="s">
        <v>694</v>
      </c>
      <c r="J332" s="94" t="s">
        <v>452</v>
      </c>
      <c r="K332" s="94" t="s">
        <v>144</v>
      </c>
    </row>
    <row r="333" spans="1:11" x14ac:dyDescent="0.25">
      <c r="A333" s="110">
        <v>45529</v>
      </c>
      <c r="B333" s="95">
        <v>847</v>
      </c>
      <c r="C333" s="98">
        <v>1701</v>
      </c>
      <c r="D333" s="98" t="s">
        <v>59</v>
      </c>
      <c r="E333" s="99">
        <v>0.65763888888888888</v>
      </c>
      <c r="F333" s="99">
        <v>0.69027777777777777</v>
      </c>
      <c r="G333" s="100">
        <v>4.1666666666666666E-3</v>
      </c>
      <c r="H333" s="98">
        <v>20</v>
      </c>
      <c r="I333" s="102" t="s">
        <v>698</v>
      </c>
      <c r="J333" s="95" t="s">
        <v>453</v>
      </c>
      <c r="K333" s="95" t="s">
        <v>144</v>
      </c>
    </row>
    <row r="334" spans="1:11" x14ac:dyDescent="0.25">
      <c r="A334" s="109">
        <v>45529</v>
      </c>
      <c r="B334" s="94">
        <v>835</v>
      </c>
      <c r="C334" s="96">
        <v>1913</v>
      </c>
      <c r="D334" s="96" t="s">
        <v>72</v>
      </c>
      <c r="E334" s="97">
        <v>0.66666666666666663</v>
      </c>
      <c r="F334" s="97">
        <v>0.68333333333333335</v>
      </c>
      <c r="G334" s="30">
        <v>6.2500000000000003E-3</v>
      </c>
      <c r="H334" s="96" t="s">
        <v>71</v>
      </c>
      <c r="I334" s="101" t="s">
        <v>698</v>
      </c>
      <c r="J334" s="94" t="s">
        <v>454</v>
      </c>
      <c r="K334" s="94" t="s">
        <v>144</v>
      </c>
    </row>
    <row r="335" spans="1:11" x14ac:dyDescent="0.25">
      <c r="A335" s="110">
        <v>45529</v>
      </c>
      <c r="B335" s="95">
        <v>813</v>
      </c>
      <c r="C335" s="98">
        <v>1815</v>
      </c>
      <c r="D335" s="98" t="s">
        <v>63</v>
      </c>
      <c r="E335" s="99">
        <v>0.68055555555555558</v>
      </c>
      <c r="F335" s="99">
        <v>0.71666666666666667</v>
      </c>
      <c r="G335" s="100">
        <v>6.9444444444444447E-4</v>
      </c>
      <c r="H335" s="98" t="s">
        <v>166</v>
      </c>
      <c r="I335" s="102" t="s">
        <v>697</v>
      </c>
      <c r="J335" s="95" t="s">
        <v>455</v>
      </c>
      <c r="K335" s="95" t="s">
        <v>144</v>
      </c>
    </row>
    <row r="336" spans="1:11" x14ac:dyDescent="0.25">
      <c r="A336" s="109">
        <v>45529</v>
      </c>
      <c r="B336" s="94">
        <v>843</v>
      </c>
      <c r="C336" s="96">
        <v>659</v>
      </c>
      <c r="D336" s="96" t="s">
        <v>65</v>
      </c>
      <c r="E336" s="97">
        <v>0.68541666666666667</v>
      </c>
      <c r="F336" s="97">
        <v>0.75416666666666665</v>
      </c>
      <c r="G336" s="30">
        <v>9.7222222222222224E-3</v>
      </c>
      <c r="H336" s="96">
        <v>41</v>
      </c>
      <c r="I336" s="101" t="s">
        <v>694</v>
      </c>
      <c r="J336" s="94" t="s">
        <v>456</v>
      </c>
      <c r="K336" s="94" t="s">
        <v>144</v>
      </c>
    </row>
    <row r="337" spans="1:11" x14ac:dyDescent="0.25">
      <c r="A337" s="110">
        <v>45529</v>
      </c>
      <c r="B337" s="95">
        <v>831</v>
      </c>
      <c r="C337" s="98">
        <v>261</v>
      </c>
      <c r="D337" s="98" t="s">
        <v>120</v>
      </c>
      <c r="E337" s="99">
        <v>0.69444444444444442</v>
      </c>
      <c r="F337" s="99">
        <v>0.70138888888888884</v>
      </c>
      <c r="G337" s="100">
        <v>6.9444444444444441E-3</v>
      </c>
      <c r="H337" s="98">
        <v>94</v>
      </c>
      <c r="I337" s="102" t="s">
        <v>691</v>
      </c>
      <c r="J337" s="95" t="s">
        <v>457</v>
      </c>
      <c r="K337" s="95" t="s">
        <v>144</v>
      </c>
    </row>
    <row r="338" spans="1:11" x14ac:dyDescent="0.25">
      <c r="A338" s="109">
        <v>45529</v>
      </c>
      <c r="B338" s="94">
        <v>832</v>
      </c>
      <c r="C338" s="96">
        <v>397</v>
      </c>
      <c r="D338" s="96" t="s">
        <v>52</v>
      </c>
      <c r="E338" s="97">
        <v>0.86805555555555558</v>
      </c>
      <c r="F338" s="97">
        <v>0.86875000000000002</v>
      </c>
      <c r="G338" s="30">
        <v>6.9444444444444447E-4</v>
      </c>
      <c r="H338" s="96">
        <v>68</v>
      </c>
      <c r="I338" s="101" t="s">
        <v>691</v>
      </c>
      <c r="J338" s="94" t="s">
        <v>458</v>
      </c>
      <c r="K338" s="94" t="s">
        <v>144</v>
      </c>
    </row>
    <row r="339" spans="1:11" x14ac:dyDescent="0.25">
      <c r="A339" s="110">
        <v>45529</v>
      </c>
      <c r="B339" s="95">
        <v>835</v>
      </c>
      <c r="C339" s="98">
        <v>429</v>
      </c>
      <c r="D339" s="98" t="s">
        <v>54</v>
      </c>
      <c r="E339" s="99">
        <v>0.87430555555555556</v>
      </c>
      <c r="F339" s="99">
        <v>0.88055555555555554</v>
      </c>
      <c r="G339" s="100">
        <v>6.2500000000000003E-3</v>
      </c>
      <c r="H339" s="98">
        <v>68</v>
      </c>
      <c r="I339" s="102" t="s">
        <v>691</v>
      </c>
      <c r="J339" s="95" t="s">
        <v>459</v>
      </c>
      <c r="K339" s="95" t="s">
        <v>144</v>
      </c>
    </row>
    <row r="340" spans="1:11" x14ac:dyDescent="0.25">
      <c r="A340" s="109">
        <v>45530</v>
      </c>
      <c r="B340" s="94">
        <v>842</v>
      </c>
      <c r="C340" s="96">
        <v>1419</v>
      </c>
      <c r="D340" s="96" t="s">
        <v>94</v>
      </c>
      <c r="E340" s="97">
        <v>0.35694444444444445</v>
      </c>
      <c r="F340" s="97">
        <v>0.3611111111111111</v>
      </c>
      <c r="G340" s="30">
        <v>4.1666666666666666E-3</v>
      </c>
      <c r="H340" s="96" t="s">
        <v>22</v>
      </c>
      <c r="I340" s="101" t="s">
        <v>683</v>
      </c>
      <c r="J340" s="94" t="s">
        <v>462</v>
      </c>
      <c r="K340" s="94" t="s">
        <v>47</v>
      </c>
    </row>
    <row r="341" spans="1:11" x14ac:dyDescent="0.25">
      <c r="A341" s="110">
        <v>45530</v>
      </c>
      <c r="B341" s="95">
        <v>851</v>
      </c>
      <c r="C341" s="98">
        <v>501</v>
      </c>
      <c r="D341" s="98" t="s">
        <v>33</v>
      </c>
      <c r="E341" s="99">
        <v>0.61597222222222225</v>
      </c>
      <c r="F341" s="99">
        <v>0.63888888888888884</v>
      </c>
      <c r="G341" s="100">
        <v>6.9444444444444441E-3</v>
      </c>
      <c r="H341" s="98" t="s">
        <v>278</v>
      </c>
      <c r="I341" s="102" t="s">
        <v>690</v>
      </c>
      <c r="J341" s="95" t="s">
        <v>463</v>
      </c>
      <c r="K341" s="95" t="s">
        <v>144</v>
      </c>
    </row>
    <row r="342" spans="1:11" x14ac:dyDescent="0.25">
      <c r="A342" s="109">
        <v>45530</v>
      </c>
      <c r="B342" s="94">
        <v>841</v>
      </c>
      <c r="C342" s="96">
        <v>425</v>
      </c>
      <c r="D342" s="96" t="s">
        <v>54</v>
      </c>
      <c r="E342" s="97">
        <v>0.62083333333333335</v>
      </c>
      <c r="F342" s="97">
        <v>0.67291666666666672</v>
      </c>
      <c r="G342" s="30">
        <v>5.2083333333333336E-2</v>
      </c>
      <c r="H342" s="96">
        <v>46</v>
      </c>
      <c r="I342" s="101" t="s">
        <v>694</v>
      </c>
      <c r="J342" s="94" t="s">
        <v>464</v>
      </c>
      <c r="K342" s="94" t="s">
        <v>144</v>
      </c>
    </row>
    <row r="343" spans="1:11" x14ac:dyDescent="0.25">
      <c r="A343" s="110">
        <v>45530</v>
      </c>
      <c r="B343" s="95">
        <v>852</v>
      </c>
      <c r="C343" s="98">
        <v>395</v>
      </c>
      <c r="D343" s="98" t="s">
        <v>52</v>
      </c>
      <c r="E343" s="99">
        <v>0.625</v>
      </c>
      <c r="F343" s="99">
        <v>0.65</v>
      </c>
      <c r="G343" s="100">
        <v>2.5000000000000001E-2</v>
      </c>
      <c r="H343" s="98" t="s">
        <v>166</v>
      </c>
      <c r="I343" s="102" t="s">
        <v>697</v>
      </c>
      <c r="J343" s="95" t="s">
        <v>465</v>
      </c>
      <c r="K343" s="95" t="s">
        <v>144</v>
      </c>
    </row>
    <row r="344" spans="1:11" x14ac:dyDescent="0.25">
      <c r="A344" s="109">
        <v>45530</v>
      </c>
      <c r="B344" s="94">
        <v>829</v>
      </c>
      <c r="C344" s="96">
        <v>295</v>
      </c>
      <c r="D344" s="96" t="s">
        <v>113</v>
      </c>
      <c r="E344" s="97">
        <v>0.62986111111111109</v>
      </c>
      <c r="F344" s="97">
        <v>0.64861111111111114</v>
      </c>
      <c r="G344" s="30">
        <v>1.8749999999999999E-2</v>
      </c>
      <c r="H344" s="96" t="s">
        <v>71</v>
      </c>
      <c r="I344" s="101" t="s">
        <v>698</v>
      </c>
      <c r="J344" s="94" t="s">
        <v>466</v>
      </c>
      <c r="K344" s="94" t="s">
        <v>144</v>
      </c>
    </row>
    <row r="345" spans="1:11" x14ac:dyDescent="0.25">
      <c r="A345" s="110">
        <v>45530</v>
      </c>
      <c r="B345" s="95">
        <v>815</v>
      </c>
      <c r="C345" s="98">
        <v>107</v>
      </c>
      <c r="D345" s="98" t="s">
        <v>69</v>
      </c>
      <c r="E345" s="99">
        <v>0.63888888888888884</v>
      </c>
      <c r="F345" s="99">
        <v>0.66666666666666663</v>
      </c>
      <c r="G345" s="100">
        <v>2.5694444444444443E-2</v>
      </c>
      <c r="H345" s="98">
        <v>65</v>
      </c>
      <c r="I345" s="102" t="s">
        <v>686</v>
      </c>
      <c r="J345" s="95" t="s">
        <v>467</v>
      </c>
      <c r="K345" s="95" t="s">
        <v>144</v>
      </c>
    </row>
    <row r="346" spans="1:11" x14ac:dyDescent="0.25">
      <c r="A346" s="109">
        <v>45530</v>
      </c>
      <c r="B346" s="94">
        <v>835</v>
      </c>
      <c r="C346" s="96">
        <v>1879</v>
      </c>
      <c r="D346" s="96" t="s">
        <v>218</v>
      </c>
      <c r="E346" s="97">
        <v>0.64375000000000004</v>
      </c>
      <c r="F346" s="97">
        <v>0.69791666666666663</v>
      </c>
      <c r="G346" s="30">
        <v>5.4166666666666669E-2</v>
      </c>
      <c r="H346" s="96" t="s">
        <v>166</v>
      </c>
      <c r="I346" s="101" t="s">
        <v>697</v>
      </c>
      <c r="J346" s="94" t="s">
        <v>468</v>
      </c>
      <c r="K346" s="94" t="s">
        <v>144</v>
      </c>
    </row>
    <row r="347" spans="1:11" x14ac:dyDescent="0.25">
      <c r="A347" s="110">
        <v>45530</v>
      </c>
      <c r="B347" s="95">
        <v>849</v>
      </c>
      <c r="C347" s="98">
        <v>1925</v>
      </c>
      <c r="D347" s="98" t="s">
        <v>110</v>
      </c>
      <c r="E347" s="99">
        <v>0.65763888888888888</v>
      </c>
      <c r="F347" s="99">
        <v>0.87986111111111109</v>
      </c>
      <c r="G347" s="100">
        <v>0.22222222222222221</v>
      </c>
      <c r="H347" s="98">
        <v>64</v>
      </c>
      <c r="I347" s="102" t="s">
        <v>686</v>
      </c>
      <c r="J347" s="95" t="s">
        <v>469</v>
      </c>
      <c r="K347" s="95" t="s">
        <v>144</v>
      </c>
    </row>
    <row r="348" spans="1:11" x14ac:dyDescent="0.25">
      <c r="A348" s="109">
        <v>45530</v>
      </c>
      <c r="B348" s="94">
        <v>804</v>
      </c>
      <c r="C348" s="96">
        <v>659</v>
      </c>
      <c r="D348" s="96" t="s">
        <v>65</v>
      </c>
      <c r="E348" s="97">
        <v>0.66249999999999998</v>
      </c>
      <c r="F348" s="97">
        <v>0.69374999999999998</v>
      </c>
      <c r="G348" s="30">
        <v>3.125E-2</v>
      </c>
      <c r="H348" s="96" t="s">
        <v>450</v>
      </c>
      <c r="I348" s="101" t="s">
        <v>694</v>
      </c>
      <c r="J348" s="94" t="s">
        <v>470</v>
      </c>
      <c r="K348" s="94" t="s">
        <v>144</v>
      </c>
    </row>
    <row r="349" spans="1:11" x14ac:dyDescent="0.25">
      <c r="A349" s="110">
        <v>45531</v>
      </c>
      <c r="B349" s="95">
        <v>815</v>
      </c>
      <c r="C349" s="98">
        <v>657</v>
      </c>
      <c r="D349" s="98" t="s">
        <v>65</v>
      </c>
      <c r="E349" s="99">
        <v>0.65625</v>
      </c>
      <c r="F349" s="99">
        <v>0.69513888888888886</v>
      </c>
      <c r="G349" s="100">
        <v>3.888888888888889E-2</v>
      </c>
      <c r="H349" s="98">
        <v>64</v>
      </c>
      <c r="I349" s="102" t="s">
        <v>686</v>
      </c>
      <c r="J349" s="95" t="s">
        <v>472</v>
      </c>
      <c r="K349" s="95" t="s">
        <v>144</v>
      </c>
    </row>
    <row r="350" spans="1:11" x14ac:dyDescent="0.25">
      <c r="A350" s="109">
        <v>45532</v>
      </c>
      <c r="B350" s="94">
        <v>852</v>
      </c>
      <c r="C350" s="96">
        <v>667</v>
      </c>
      <c r="D350" s="96" t="s">
        <v>43</v>
      </c>
      <c r="E350" s="97">
        <v>0.29166666666666669</v>
      </c>
      <c r="F350" s="97">
        <v>0.29444444444444445</v>
      </c>
      <c r="G350" s="30">
        <v>2.7777777777777779E-3</v>
      </c>
      <c r="H350" s="96">
        <v>65</v>
      </c>
      <c r="I350" s="101" t="s">
        <v>686</v>
      </c>
      <c r="J350" s="94" t="s">
        <v>473</v>
      </c>
      <c r="K350" s="94" t="s">
        <v>47</v>
      </c>
    </row>
    <row r="351" spans="1:11" x14ac:dyDescent="0.25">
      <c r="A351" s="110">
        <v>45532</v>
      </c>
      <c r="B351" s="95">
        <v>815</v>
      </c>
      <c r="C351" s="98">
        <v>421</v>
      </c>
      <c r="D351" s="98" t="s">
        <v>54</v>
      </c>
      <c r="E351" s="99">
        <v>0.33333333333333331</v>
      </c>
      <c r="F351" s="99">
        <v>0.33888888888888891</v>
      </c>
      <c r="G351" s="100">
        <v>5.5555555555555558E-3</v>
      </c>
      <c r="H351" s="98" t="s">
        <v>71</v>
      </c>
      <c r="I351" s="102" t="s">
        <v>698</v>
      </c>
      <c r="J351" s="95" t="s">
        <v>474</v>
      </c>
      <c r="K351" s="95" t="s">
        <v>47</v>
      </c>
    </row>
    <row r="352" spans="1:11" x14ac:dyDescent="0.25">
      <c r="A352" s="109">
        <v>45532</v>
      </c>
      <c r="B352" s="94">
        <v>829</v>
      </c>
      <c r="C352" s="96">
        <v>395</v>
      </c>
      <c r="D352" s="96" t="s">
        <v>52</v>
      </c>
      <c r="E352" s="97">
        <v>0.61111111111111116</v>
      </c>
      <c r="F352" s="97">
        <v>0.64375000000000004</v>
      </c>
      <c r="G352" s="30">
        <v>3.2638888888888891E-2</v>
      </c>
      <c r="H352" s="96">
        <v>46</v>
      </c>
      <c r="I352" s="101" t="s">
        <v>694</v>
      </c>
      <c r="J352" s="94" t="s">
        <v>475</v>
      </c>
      <c r="K352" s="94" t="s">
        <v>47</v>
      </c>
    </row>
    <row r="353" spans="1:11" x14ac:dyDescent="0.25">
      <c r="A353" s="110">
        <v>45532</v>
      </c>
      <c r="B353" s="95">
        <v>843</v>
      </c>
      <c r="C353" s="98">
        <v>425</v>
      </c>
      <c r="D353" s="98" t="s">
        <v>54</v>
      </c>
      <c r="E353" s="99">
        <v>0.62083333333333335</v>
      </c>
      <c r="F353" s="99">
        <v>0.62430555555555556</v>
      </c>
      <c r="G353" s="100">
        <v>3.472222222222222E-3</v>
      </c>
      <c r="H353" s="98" t="s">
        <v>476</v>
      </c>
      <c r="I353" s="102" t="s">
        <v>697</v>
      </c>
      <c r="J353" s="95" t="s">
        <v>477</v>
      </c>
      <c r="K353" s="95" t="s">
        <v>47</v>
      </c>
    </row>
    <row r="354" spans="1:11" x14ac:dyDescent="0.25">
      <c r="A354" s="109">
        <v>45533</v>
      </c>
      <c r="B354" s="94">
        <v>849</v>
      </c>
      <c r="C354" s="96">
        <v>193</v>
      </c>
      <c r="D354" s="96" t="s">
        <v>21</v>
      </c>
      <c r="E354" s="97">
        <v>0.30555555555555558</v>
      </c>
      <c r="F354" s="97">
        <v>0.31736111111111109</v>
      </c>
      <c r="G354" s="30">
        <v>1.1805555555555555E-2</v>
      </c>
      <c r="H354" s="96">
        <v>37</v>
      </c>
      <c r="I354" s="101" t="s">
        <v>684</v>
      </c>
      <c r="J354" s="94" t="s">
        <v>478</v>
      </c>
      <c r="K354" s="94" t="s">
        <v>102</v>
      </c>
    </row>
    <row r="355" spans="1:11" x14ac:dyDescent="0.25">
      <c r="A355" s="110">
        <v>45533</v>
      </c>
      <c r="B355" s="95">
        <v>842</v>
      </c>
      <c r="C355" s="98">
        <v>367</v>
      </c>
      <c r="D355" s="98" t="s">
        <v>93</v>
      </c>
      <c r="E355" s="99">
        <v>0.33819444444444446</v>
      </c>
      <c r="F355" s="99">
        <v>0.38958333333333334</v>
      </c>
      <c r="G355" s="100">
        <v>5.1388888888888887E-2</v>
      </c>
      <c r="H355" s="98">
        <v>64</v>
      </c>
      <c r="I355" s="102" t="s">
        <v>686</v>
      </c>
      <c r="J355" s="95" t="s">
        <v>479</v>
      </c>
      <c r="K355" s="95" t="s">
        <v>102</v>
      </c>
    </row>
    <row r="356" spans="1:11" x14ac:dyDescent="0.25">
      <c r="A356" s="109">
        <v>45533</v>
      </c>
      <c r="B356" s="94">
        <v>838</v>
      </c>
      <c r="C356" s="96">
        <v>505</v>
      </c>
      <c r="D356" s="96" t="s">
        <v>33</v>
      </c>
      <c r="E356" s="97">
        <v>0.35208333333333336</v>
      </c>
      <c r="F356" s="97">
        <v>0.37916666666666665</v>
      </c>
      <c r="G356" s="30">
        <v>2.7083333333333334E-2</v>
      </c>
      <c r="H356" s="96">
        <v>37</v>
      </c>
      <c r="I356" s="101" t="s">
        <v>684</v>
      </c>
      <c r="J356" s="94" t="s">
        <v>480</v>
      </c>
      <c r="K356" s="94" t="s">
        <v>102</v>
      </c>
    </row>
    <row r="357" spans="1:11" x14ac:dyDescent="0.25">
      <c r="A357" s="110">
        <v>45533</v>
      </c>
      <c r="B357" s="95">
        <v>828</v>
      </c>
      <c r="C357" s="98">
        <v>909</v>
      </c>
      <c r="D357" s="98" t="s">
        <v>31</v>
      </c>
      <c r="E357" s="99">
        <v>0.35694444444444445</v>
      </c>
      <c r="F357" s="99">
        <v>0.3888888888888889</v>
      </c>
      <c r="G357" s="100">
        <v>3.1944444444444442E-2</v>
      </c>
      <c r="H357" s="98">
        <v>37</v>
      </c>
      <c r="I357" s="102" t="s">
        <v>684</v>
      </c>
      <c r="J357" s="95" t="s">
        <v>480</v>
      </c>
      <c r="K357" s="95" t="s">
        <v>102</v>
      </c>
    </row>
    <row r="358" spans="1:11" x14ac:dyDescent="0.25">
      <c r="A358" s="109">
        <v>45533</v>
      </c>
      <c r="B358" s="94">
        <v>832</v>
      </c>
      <c r="C358" s="96">
        <v>1123</v>
      </c>
      <c r="D358" s="96" t="s">
        <v>28</v>
      </c>
      <c r="E358" s="97">
        <v>0.3611111111111111</v>
      </c>
      <c r="F358" s="97">
        <v>0.3972222222222222</v>
      </c>
      <c r="G358" s="30">
        <v>3.6111111111111108E-2</v>
      </c>
      <c r="H358" s="96">
        <v>37</v>
      </c>
      <c r="I358" s="101" t="s">
        <v>684</v>
      </c>
      <c r="J358" s="94" t="s">
        <v>480</v>
      </c>
      <c r="K358" s="94" t="s">
        <v>102</v>
      </c>
    </row>
    <row r="359" spans="1:11" x14ac:dyDescent="0.25">
      <c r="A359" s="110">
        <v>45533</v>
      </c>
      <c r="B359" s="95">
        <v>830</v>
      </c>
      <c r="C359" s="98">
        <v>1053</v>
      </c>
      <c r="D359" s="98" t="s">
        <v>41</v>
      </c>
      <c r="E359" s="99">
        <v>0.37083333333333335</v>
      </c>
      <c r="F359" s="99">
        <v>0.375</v>
      </c>
      <c r="G359" s="100">
        <v>4.1666666666666666E-3</v>
      </c>
      <c r="H359" s="98">
        <v>41</v>
      </c>
      <c r="I359" s="102" t="s">
        <v>694</v>
      </c>
      <c r="J359" s="95" t="s">
        <v>482</v>
      </c>
      <c r="K359" s="95" t="s">
        <v>102</v>
      </c>
    </row>
    <row r="360" spans="1:11" x14ac:dyDescent="0.25">
      <c r="A360" s="109">
        <v>45533</v>
      </c>
      <c r="B360" s="94">
        <v>837</v>
      </c>
      <c r="C360" s="96">
        <v>1273</v>
      </c>
      <c r="D360" s="96" t="s">
        <v>61</v>
      </c>
      <c r="E360" s="97">
        <v>0.59722222222222221</v>
      </c>
      <c r="F360" s="97">
        <v>0.59791666666666665</v>
      </c>
      <c r="G360" s="30">
        <v>6.9444444444444447E-4</v>
      </c>
      <c r="H360" s="96">
        <v>87</v>
      </c>
      <c r="I360" s="101" t="s">
        <v>683</v>
      </c>
      <c r="J360" s="94" t="s">
        <v>483</v>
      </c>
      <c r="K360" s="94" t="s">
        <v>47</v>
      </c>
    </row>
    <row r="361" spans="1:11" x14ac:dyDescent="0.25">
      <c r="A361" s="110">
        <v>45533</v>
      </c>
      <c r="B361" s="95">
        <v>822</v>
      </c>
      <c r="C361" s="98">
        <v>407</v>
      </c>
      <c r="D361" s="98" t="s">
        <v>45</v>
      </c>
      <c r="E361" s="99">
        <v>0.62083333333333335</v>
      </c>
      <c r="F361" s="99">
        <v>0.62430555555555556</v>
      </c>
      <c r="G361" s="100">
        <v>3.472222222222222E-3</v>
      </c>
      <c r="H361" s="98">
        <v>87</v>
      </c>
      <c r="I361" s="102" t="s">
        <v>683</v>
      </c>
      <c r="J361" s="95" t="s">
        <v>483</v>
      </c>
      <c r="K361" s="95" t="s">
        <v>47</v>
      </c>
    </row>
    <row r="362" spans="1:11" x14ac:dyDescent="0.25">
      <c r="A362" s="109">
        <v>45533</v>
      </c>
      <c r="B362" s="94">
        <v>840</v>
      </c>
      <c r="C362" s="96">
        <v>285</v>
      </c>
      <c r="D362" s="96" t="s">
        <v>50</v>
      </c>
      <c r="E362" s="97">
        <v>0.625</v>
      </c>
      <c r="F362" s="97">
        <v>0.6333333333333333</v>
      </c>
      <c r="G362" s="30">
        <v>8.3333333333333332E-3</v>
      </c>
      <c r="H362" s="96">
        <v>87</v>
      </c>
      <c r="I362" s="101" t="s">
        <v>683</v>
      </c>
      <c r="J362" s="94" t="s">
        <v>483</v>
      </c>
      <c r="K362" s="94" t="s">
        <v>47</v>
      </c>
    </row>
    <row r="363" spans="1:11" x14ac:dyDescent="0.25">
      <c r="A363" s="110">
        <v>45533</v>
      </c>
      <c r="B363" s="95">
        <v>836</v>
      </c>
      <c r="C363" s="98">
        <v>499</v>
      </c>
      <c r="D363" s="98" t="s">
        <v>57</v>
      </c>
      <c r="E363" s="99">
        <v>0.64375000000000004</v>
      </c>
      <c r="F363" s="99">
        <v>0.6479166666666667</v>
      </c>
      <c r="G363" s="100">
        <v>4.1666666666666666E-3</v>
      </c>
      <c r="H363" s="98">
        <v>87</v>
      </c>
      <c r="I363" s="102" t="s">
        <v>683</v>
      </c>
      <c r="J363" s="95" t="s">
        <v>483</v>
      </c>
      <c r="K363" s="95" t="s">
        <v>47</v>
      </c>
    </row>
    <row r="364" spans="1:11" x14ac:dyDescent="0.25">
      <c r="A364" s="109">
        <v>45533</v>
      </c>
      <c r="B364" s="94">
        <v>856</v>
      </c>
      <c r="C364" s="96">
        <v>295</v>
      </c>
      <c r="D364" s="96" t="s">
        <v>113</v>
      </c>
      <c r="E364" s="97">
        <v>0.63472222222222219</v>
      </c>
      <c r="F364" s="97">
        <v>0.74097222222222225</v>
      </c>
      <c r="G364" s="30">
        <v>2.5694444444444443E-2</v>
      </c>
      <c r="H364" s="96">
        <v>41</v>
      </c>
      <c r="I364" s="101" t="s">
        <v>694</v>
      </c>
      <c r="J364" s="94" t="s">
        <v>486</v>
      </c>
      <c r="K364" s="94" t="s">
        <v>47</v>
      </c>
    </row>
    <row r="365" spans="1:11" x14ac:dyDescent="0.25">
      <c r="A365" s="110">
        <v>45533</v>
      </c>
      <c r="B365" s="95">
        <v>848</v>
      </c>
      <c r="C365" s="98">
        <v>105</v>
      </c>
      <c r="D365" s="98" t="s">
        <v>69</v>
      </c>
      <c r="E365" s="99">
        <v>0.68541666666666667</v>
      </c>
      <c r="F365" s="99">
        <v>0.82291666666666663</v>
      </c>
      <c r="G365" s="100">
        <v>2.2222222222222223E-2</v>
      </c>
      <c r="H365" s="98">
        <v>46</v>
      </c>
      <c r="I365" s="102" t="s">
        <v>694</v>
      </c>
      <c r="J365" s="95" t="s">
        <v>487</v>
      </c>
      <c r="K365" s="95" t="s">
        <v>47</v>
      </c>
    </row>
    <row r="366" spans="1:11" x14ac:dyDescent="0.25">
      <c r="A366" s="109">
        <v>45533</v>
      </c>
      <c r="B366" s="94">
        <v>847</v>
      </c>
      <c r="C366" s="96">
        <v>261</v>
      </c>
      <c r="D366" s="96" t="s">
        <v>120</v>
      </c>
      <c r="E366" s="97">
        <v>0.72916666666666663</v>
      </c>
      <c r="F366" s="97">
        <v>0.79583333333333328</v>
      </c>
      <c r="G366" s="30">
        <v>3.5416666666666666E-2</v>
      </c>
      <c r="H366" s="96">
        <v>64</v>
      </c>
      <c r="I366" s="101" t="s">
        <v>686</v>
      </c>
      <c r="J366" s="94" t="s">
        <v>490</v>
      </c>
      <c r="K366" s="94" t="s">
        <v>47</v>
      </c>
    </row>
    <row r="367" spans="1:11" x14ac:dyDescent="0.25">
      <c r="A367" s="110">
        <v>45534</v>
      </c>
      <c r="B367" s="95">
        <v>822</v>
      </c>
      <c r="C367" s="98">
        <v>383</v>
      </c>
      <c r="D367" s="98" t="s">
        <v>81</v>
      </c>
      <c r="E367" s="99">
        <v>0.25</v>
      </c>
      <c r="F367" s="99">
        <v>0.25416666666666665</v>
      </c>
      <c r="G367" s="100">
        <v>4.1666666666666666E-3</v>
      </c>
      <c r="H367" s="98">
        <v>41</v>
      </c>
      <c r="I367" s="102" t="s">
        <v>694</v>
      </c>
      <c r="J367" s="95" t="s">
        <v>491</v>
      </c>
      <c r="K367" s="95" t="s">
        <v>102</v>
      </c>
    </row>
    <row r="368" spans="1:11" x14ac:dyDescent="0.25">
      <c r="A368" s="109">
        <v>45534</v>
      </c>
      <c r="B368" s="94">
        <v>837</v>
      </c>
      <c r="C368" s="96">
        <v>567</v>
      </c>
      <c r="D368" s="96" t="s">
        <v>16</v>
      </c>
      <c r="E368" s="97">
        <v>0.28749999999999998</v>
      </c>
      <c r="F368" s="97">
        <v>0.30694444444444446</v>
      </c>
      <c r="G368" s="30">
        <v>1.9444444444444445E-2</v>
      </c>
      <c r="H368" s="96">
        <v>46</v>
      </c>
      <c r="I368" s="101" t="s">
        <v>694</v>
      </c>
      <c r="J368" s="94" t="s">
        <v>492</v>
      </c>
      <c r="K368" s="94" t="s">
        <v>102</v>
      </c>
    </row>
    <row r="369" spans="1:11" x14ac:dyDescent="0.25">
      <c r="A369" s="110">
        <v>45534</v>
      </c>
      <c r="B369" s="95">
        <v>847</v>
      </c>
      <c r="C369" s="98">
        <v>233</v>
      </c>
      <c r="D369" s="98" t="s">
        <v>186</v>
      </c>
      <c r="E369" s="99">
        <v>0.29166666666666669</v>
      </c>
      <c r="F369" s="99">
        <v>0.2986111111111111</v>
      </c>
      <c r="G369" s="100">
        <v>6.9444444444444441E-3</v>
      </c>
      <c r="H369" s="98" t="s">
        <v>493</v>
      </c>
      <c r="I369" s="102" t="s">
        <v>697</v>
      </c>
      <c r="J369" s="95" t="s">
        <v>494</v>
      </c>
      <c r="K369" s="95" t="s">
        <v>102</v>
      </c>
    </row>
    <row r="370" spans="1:11" x14ac:dyDescent="0.25">
      <c r="A370" s="109">
        <v>45534</v>
      </c>
      <c r="B370" s="94">
        <v>840</v>
      </c>
      <c r="C370" s="96">
        <v>195</v>
      </c>
      <c r="D370" s="96" t="s">
        <v>21</v>
      </c>
      <c r="E370" s="97">
        <v>0.32430555555555557</v>
      </c>
      <c r="F370" s="97">
        <v>0.33263888888888887</v>
      </c>
      <c r="G370" s="30">
        <v>8.3333333333333332E-3</v>
      </c>
      <c r="H370" s="96">
        <v>37</v>
      </c>
      <c r="I370" s="101" t="s">
        <v>684</v>
      </c>
      <c r="J370" s="94" t="s">
        <v>495</v>
      </c>
      <c r="K370" s="94" t="s">
        <v>102</v>
      </c>
    </row>
    <row r="371" spans="1:11" x14ac:dyDescent="0.25">
      <c r="A371" s="110">
        <v>45534</v>
      </c>
      <c r="B371" s="95">
        <v>838</v>
      </c>
      <c r="C371" s="98">
        <v>1627</v>
      </c>
      <c r="D371" s="98" t="s">
        <v>496</v>
      </c>
      <c r="E371" s="99">
        <v>0.33819444444444446</v>
      </c>
      <c r="F371" s="99">
        <v>0.36736111111111114</v>
      </c>
      <c r="G371" s="100">
        <v>2.9166666666666667E-2</v>
      </c>
      <c r="H371" s="98">
        <v>64</v>
      </c>
      <c r="I371" s="102" t="s">
        <v>686</v>
      </c>
      <c r="J371" s="95" t="s">
        <v>497</v>
      </c>
      <c r="K371" s="95" t="s">
        <v>102</v>
      </c>
    </row>
    <row r="372" spans="1:11" x14ac:dyDescent="0.25">
      <c r="A372" s="109">
        <v>45534</v>
      </c>
      <c r="B372" s="94">
        <v>835</v>
      </c>
      <c r="C372" s="96">
        <v>1775</v>
      </c>
      <c r="D372" s="96" t="s">
        <v>89</v>
      </c>
      <c r="E372" s="97">
        <v>0.32916666666666666</v>
      </c>
      <c r="F372" s="97">
        <v>0.34444444444444444</v>
      </c>
      <c r="G372" s="30">
        <v>1.5277777777777777E-2</v>
      </c>
      <c r="H372" s="96" t="s">
        <v>34</v>
      </c>
      <c r="I372" s="101" t="s">
        <v>694</v>
      </c>
      <c r="J372" s="94" t="s">
        <v>499</v>
      </c>
      <c r="K372" s="94" t="s">
        <v>102</v>
      </c>
    </row>
    <row r="373" spans="1:11" x14ac:dyDescent="0.25">
      <c r="A373" s="110">
        <v>45534</v>
      </c>
      <c r="B373" s="95">
        <v>828</v>
      </c>
      <c r="C373" s="98">
        <v>1617</v>
      </c>
      <c r="D373" s="98" t="s">
        <v>74</v>
      </c>
      <c r="E373" s="99">
        <v>0.43402777777777779</v>
      </c>
      <c r="F373" s="99">
        <v>0.4465277777777778</v>
      </c>
      <c r="G373" s="100">
        <v>1.2500000000000001E-2</v>
      </c>
      <c r="H373" s="98">
        <v>41</v>
      </c>
      <c r="I373" s="102" t="s">
        <v>694</v>
      </c>
      <c r="J373" s="95" t="s">
        <v>500</v>
      </c>
      <c r="K373" s="95" t="s">
        <v>102</v>
      </c>
    </row>
    <row r="374" spans="1:11" x14ac:dyDescent="0.25">
      <c r="A374" s="109">
        <v>45534</v>
      </c>
      <c r="B374" s="94">
        <v>835</v>
      </c>
      <c r="C374" s="96">
        <v>395</v>
      </c>
      <c r="D374" s="96" t="s">
        <v>52</v>
      </c>
      <c r="E374" s="97">
        <v>0.63472222222222219</v>
      </c>
      <c r="F374" s="97">
        <v>0.64930555555555558</v>
      </c>
      <c r="G374" s="30">
        <v>4.8611111111111112E-3</v>
      </c>
      <c r="H374" s="96">
        <v>68</v>
      </c>
      <c r="I374" s="101" t="s">
        <v>691</v>
      </c>
      <c r="J374" s="94" t="s">
        <v>501</v>
      </c>
      <c r="K374" s="94" t="s">
        <v>144</v>
      </c>
    </row>
    <row r="375" spans="1:11" x14ac:dyDescent="0.25">
      <c r="A375" s="110">
        <v>45534</v>
      </c>
      <c r="B375" s="95">
        <v>845</v>
      </c>
      <c r="C375" s="98">
        <v>107</v>
      </c>
      <c r="D375" s="98" t="s">
        <v>69</v>
      </c>
      <c r="E375" s="99">
        <v>0.66249999999999998</v>
      </c>
      <c r="F375" s="99">
        <v>0.67291666666666672</v>
      </c>
      <c r="G375" s="100">
        <v>1.0416666666666666E-2</v>
      </c>
      <c r="H375" s="98">
        <v>83</v>
      </c>
      <c r="I375" s="102" t="s">
        <v>683</v>
      </c>
      <c r="J375" s="95" t="s">
        <v>502</v>
      </c>
      <c r="K375" s="95" t="s">
        <v>144</v>
      </c>
    </row>
    <row r="376" spans="1:11" x14ac:dyDescent="0.25">
      <c r="A376" s="109">
        <v>45534</v>
      </c>
      <c r="B376" s="94">
        <v>852</v>
      </c>
      <c r="C376" s="96">
        <v>777</v>
      </c>
      <c r="D376" s="96" t="s">
        <v>69</v>
      </c>
      <c r="E376" s="97">
        <v>0.88541666666666663</v>
      </c>
      <c r="F376" s="97">
        <v>0.89722222222222225</v>
      </c>
      <c r="G376" s="30">
        <v>1.1805555555555555E-2</v>
      </c>
      <c r="H376" s="96" t="s">
        <v>166</v>
      </c>
      <c r="I376" s="101" t="s">
        <v>697</v>
      </c>
      <c r="J376" s="94" t="s">
        <v>504</v>
      </c>
      <c r="K376" s="94" t="s">
        <v>102</v>
      </c>
    </row>
    <row r="377" spans="1:11" x14ac:dyDescent="0.25">
      <c r="A377" s="110">
        <v>45535</v>
      </c>
      <c r="B377" s="95">
        <v>846</v>
      </c>
      <c r="C377" s="98">
        <v>303</v>
      </c>
      <c r="D377" s="98" t="s">
        <v>38</v>
      </c>
      <c r="E377" s="99">
        <v>0.31527777777777777</v>
      </c>
      <c r="F377" s="99">
        <v>0.37083333333333335</v>
      </c>
      <c r="G377" s="100">
        <v>5.5555555555555552E-2</v>
      </c>
      <c r="H377" s="98">
        <v>41</v>
      </c>
      <c r="I377" s="102" t="s">
        <v>694</v>
      </c>
      <c r="J377" s="95" t="s">
        <v>505</v>
      </c>
      <c r="K377" s="95" t="s">
        <v>144</v>
      </c>
    </row>
    <row r="378" spans="1:11" x14ac:dyDescent="0.25">
      <c r="A378" s="109">
        <v>45535</v>
      </c>
      <c r="B378" s="94">
        <v>845</v>
      </c>
      <c r="C378" s="96">
        <v>367</v>
      </c>
      <c r="D378" s="96" t="s">
        <v>93</v>
      </c>
      <c r="E378" s="97">
        <v>0.31944444444444442</v>
      </c>
      <c r="F378" s="97">
        <v>0.33124999999999999</v>
      </c>
      <c r="G378" s="30">
        <v>1.1805555555555555E-2</v>
      </c>
      <c r="H378" s="96" t="s">
        <v>166</v>
      </c>
      <c r="I378" s="101" t="s">
        <v>697</v>
      </c>
      <c r="J378" s="94" t="s">
        <v>506</v>
      </c>
      <c r="K378" s="94" t="s">
        <v>144</v>
      </c>
    </row>
    <row r="379" spans="1:11" x14ac:dyDescent="0.25">
      <c r="A379" s="110">
        <v>45535</v>
      </c>
      <c r="B379" s="95">
        <v>846</v>
      </c>
      <c r="C379" s="98">
        <v>605</v>
      </c>
      <c r="D379" s="98" t="s">
        <v>48</v>
      </c>
      <c r="E379" s="99">
        <v>0.59722222222222221</v>
      </c>
      <c r="F379" s="99">
        <v>0.63749999999999996</v>
      </c>
      <c r="G379" s="100">
        <v>1.0416666666666666E-2</v>
      </c>
      <c r="H379" s="98">
        <v>68</v>
      </c>
      <c r="I379" s="102" t="s">
        <v>691</v>
      </c>
      <c r="J379" s="95" t="s">
        <v>507</v>
      </c>
      <c r="K379" s="95" t="s">
        <v>144</v>
      </c>
    </row>
    <row r="380" spans="1:11" x14ac:dyDescent="0.25">
      <c r="A380" s="109">
        <v>45536</v>
      </c>
      <c r="B380" s="94">
        <v>824</v>
      </c>
      <c r="C380" s="96">
        <v>105</v>
      </c>
      <c r="D380" s="96" t="s">
        <v>69</v>
      </c>
      <c r="E380" s="97">
        <v>0.5</v>
      </c>
      <c r="F380" s="97">
        <v>0.50763888888888886</v>
      </c>
      <c r="G380" s="30">
        <v>7.6388888888888886E-3</v>
      </c>
      <c r="H380" s="96">
        <v>41</v>
      </c>
      <c r="I380" s="101" t="s">
        <v>694</v>
      </c>
      <c r="J380" s="94" t="s">
        <v>508</v>
      </c>
      <c r="K380" s="94" t="s">
        <v>144</v>
      </c>
    </row>
    <row r="381" spans="1:11" x14ac:dyDescent="0.25">
      <c r="A381" s="110">
        <v>45536</v>
      </c>
      <c r="B381" s="95">
        <v>842</v>
      </c>
      <c r="C381" s="98">
        <v>919</v>
      </c>
      <c r="D381" s="98" t="s">
        <v>203</v>
      </c>
      <c r="E381" s="99">
        <v>0.50972222222222219</v>
      </c>
      <c r="F381" s="99">
        <v>0.61041666666666672</v>
      </c>
      <c r="G381" s="100">
        <v>9.4444444444444442E-2</v>
      </c>
      <c r="H381" s="98">
        <v>64</v>
      </c>
      <c r="I381" s="102" t="s">
        <v>686</v>
      </c>
      <c r="J381" s="95" t="s">
        <v>509</v>
      </c>
      <c r="K381" s="95" t="s">
        <v>144</v>
      </c>
    </row>
    <row r="382" spans="1:11" x14ac:dyDescent="0.25">
      <c r="A382" s="109">
        <v>45536</v>
      </c>
      <c r="B382" s="94">
        <v>842</v>
      </c>
      <c r="C382" s="96">
        <v>919</v>
      </c>
      <c r="D382" s="96" t="s">
        <v>203</v>
      </c>
      <c r="E382" s="97">
        <v>0.50972222222222219</v>
      </c>
      <c r="F382" s="97">
        <v>0.61041666666666672</v>
      </c>
      <c r="G382" s="30">
        <v>6.2500000000000003E-3</v>
      </c>
      <c r="H382" s="96">
        <v>36</v>
      </c>
      <c r="I382" s="101" t="s">
        <v>687</v>
      </c>
      <c r="J382" s="94" t="s">
        <v>509</v>
      </c>
      <c r="K382" s="94" t="s">
        <v>144</v>
      </c>
    </row>
    <row r="383" spans="1:11" x14ac:dyDescent="0.25">
      <c r="A383" s="110">
        <v>45536</v>
      </c>
      <c r="B383" s="95">
        <v>815</v>
      </c>
      <c r="C383" s="98">
        <v>427</v>
      </c>
      <c r="D383" s="98" t="s">
        <v>54</v>
      </c>
      <c r="E383" s="99">
        <v>0.55208333333333337</v>
      </c>
      <c r="F383" s="99">
        <v>0.55555555555555558</v>
      </c>
      <c r="G383" s="100">
        <v>3.472222222222222E-3</v>
      </c>
      <c r="H383" s="98">
        <v>37</v>
      </c>
      <c r="I383" s="102" t="s">
        <v>684</v>
      </c>
      <c r="J383" s="95" t="s">
        <v>510</v>
      </c>
      <c r="K383" s="95" t="s">
        <v>144</v>
      </c>
    </row>
    <row r="384" spans="1:11" x14ac:dyDescent="0.25">
      <c r="A384" s="109">
        <v>45536</v>
      </c>
      <c r="B384" s="94">
        <v>843</v>
      </c>
      <c r="C384" s="96">
        <v>503</v>
      </c>
      <c r="D384" s="96" t="s">
        <v>33</v>
      </c>
      <c r="E384" s="97">
        <v>0.64861111111111114</v>
      </c>
      <c r="F384" s="97">
        <v>0.65972222222222221</v>
      </c>
      <c r="G384" s="30">
        <v>1.1111111111111112E-2</v>
      </c>
      <c r="H384" s="96" t="s">
        <v>103</v>
      </c>
      <c r="I384" s="101" t="s">
        <v>689</v>
      </c>
      <c r="J384" s="94" t="s">
        <v>512</v>
      </c>
      <c r="K384" s="94" t="s">
        <v>144</v>
      </c>
    </row>
    <row r="385" spans="1:11" x14ac:dyDescent="0.25">
      <c r="A385" s="110">
        <v>45536</v>
      </c>
      <c r="B385" s="95">
        <v>821</v>
      </c>
      <c r="C385" s="98">
        <v>261</v>
      </c>
      <c r="D385" s="98" t="s">
        <v>120</v>
      </c>
      <c r="E385" s="99">
        <v>0.66666666666666663</v>
      </c>
      <c r="F385" s="99">
        <v>0.68194444444444446</v>
      </c>
      <c r="G385" s="100">
        <v>6.9444444444444447E-4</v>
      </c>
      <c r="H385" s="98" t="s">
        <v>56</v>
      </c>
      <c r="I385" s="102" t="s">
        <v>697</v>
      </c>
      <c r="J385" s="95" t="s">
        <v>513</v>
      </c>
      <c r="K385" s="95" t="s">
        <v>144</v>
      </c>
    </row>
    <row r="386" spans="1:11" x14ac:dyDescent="0.25">
      <c r="A386" s="109">
        <v>45536</v>
      </c>
      <c r="B386" s="94">
        <v>809</v>
      </c>
      <c r="C386" s="96">
        <v>607</v>
      </c>
      <c r="D386" s="96" t="s">
        <v>48</v>
      </c>
      <c r="E386" s="97">
        <v>0.67152777777777772</v>
      </c>
      <c r="F386" s="97">
        <v>0.67500000000000004</v>
      </c>
      <c r="G386" s="30">
        <v>3.472222222222222E-3</v>
      </c>
      <c r="H386" s="96" t="s">
        <v>125</v>
      </c>
      <c r="I386" s="101" t="s">
        <v>689</v>
      </c>
      <c r="J386" s="94" t="s">
        <v>514</v>
      </c>
      <c r="K386" s="94" t="s">
        <v>144</v>
      </c>
    </row>
    <row r="387" spans="1:11" x14ac:dyDescent="0.25">
      <c r="A387" s="110">
        <v>45536</v>
      </c>
      <c r="B387" s="95">
        <v>834</v>
      </c>
      <c r="C387" s="98">
        <v>107</v>
      </c>
      <c r="D387" s="98" t="s">
        <v>69</v>
      </c>
      <c r="E387" s="99">
        <v>0.68055555555555558</v>
      </c>
      <c r="F387" s="99">
        <v>0.68680555555555556</v>
      </c>
      <c r="G387" s="100">
        <v>3.472222222222222E-3</v>
      </c>
      <c r="H387" s="98" t="s">
        <v>56</v>
      </c>
      <c r="I387" s="102" t="s">
        <v>697</v>
      </c>
      <c r="J387" s="95" t="s">
        <v>515</v>
      </c>
      <c r="K387" s="95" t="s">
        <v>144</v>
      </c>
    </row>
    <row r="388" spans="1:11" x14ac:dyDescent="0.25">
      <c r="A388" s="109">
        <v>45536</v>
      </c>
      <c r="B388" s="94">
        <v>804</v>
      </c>
      <c r="C388" s="96">
        <v>1701</v>
      </c>
      <c r="D388" s="96" t="s">
        <v>59</v>
      </c>
      <c r="E388" s="97">
        <v>0.67638888888888893</v>
      </c>
      <c r="F388" s="97">
        <v>0.7006944444444444</v>
      </c>
      <c r="G388" s="30">
        <v>2.4305555555555556E-2</v>
      </c>
      <c r="H388" s="96">
        <v>64</v>
      </c>
      <c r="I388" s="101" t="s">
        <v>686</v>
      </c>
      <c r="J388" s="94" t="s">
        <v>516</v>
      </c>
      <c r="K388" s="94" t="s">
        <v>144</v>
      </c>
    </row>
    <row r="389" spans="1:11" x14ac:dyDescent="0.25">
      <c r="A389" s="110">
        <v>45536</v>
      </c>
      <c r="B389" s="95">
        <v>845</v>
      </c>
      <c r="C389" s="98">
        <v>429</v>
      </c>
      <c r="D389" s="98" t="s">
        <v>54</v>
      </c>
      <c r="E389" s="99">
        <v>0.87430555555555556</v>
      </c>
      <c r="F389" s="99">
        <v>0.88611111111111107</v>
      </c>
      <c r="G389" s="100">
        <v>1.1805555555555555E-2</v>
      </c>
      <c r="H389" s="98">
        <v>91</v>
      </c>
      <c r="I389" s="102" t="s">
        <v>696</v>
      </c>
      <c r="J389" s="95" t="s">
        <v>517</v>
      </c>
      <c r="K389" s="95" t="s">
        <v>144</v>
      </c>
    </row>
    <row r="390" spans="1:11" x14ac:dyDescent="0.25">
      <c r="A390" s="109">
        <v>45536</v>
      </c>
      <c r="B390" s="94">
        <v>830</v>
      </c>
      <c r="C390" s="96">
        <v>397</v>
      </c>
      <c r="D390" s="96" t="s">
        <v>52</v>
      </c>
      <c r="E390" s="97">
        <v>0.86805555555555558</v>
      </c>
      <c r="F390" s="97">
        <v>0.88749999999999996</v>
      </c>
      <c r="G390" s="30">
        <v>1.9444444444444445E-2</v>
      </c>
      <c r="H390" s="96">
        <v>91</v>
      </c>
      <c r="I390" s="101" t="s">
        <v>696</v>
      </c>
      <c r="J390" s="94" t="s">
        <v>518</v>
      </c>
      <c r="K390" s="94" t="s">
        <v>144</v>
      </c>
    </row>
    <row r="391" spans="1:11" x14ac:dyDescent="0.25">
      <c r="A391" s="110">
        <v>45537</v>
      </c>
      <c r="B391" s="95">
        <v>852</v>
      </c>
      <c r="C391" s="98">
        <v>193</v>
      </c>
      <c r="D391" s="98" t="s">
        <v>21</v>
      </c>
      <c r="E391" s="99">
        <v>0.31527777777777777</v>
      </c>
      <c r="F391" s="99">
        <v>0.32222222222222224</v>
      </c>
      <c r="G391" s="100">
        <v>6.9444444444444441E-3</v>
      </c>
      <c r="H391" s="98" t="s">
        <v>166</v>
      </c>
      <c r="I391" s="102" t="s">
        <v>697</v>
      </c>
      <c r="J391" s="95" t="s">
        <v>519</v>
      </c>
      <c r="K391" s="95" t="s">
        <v>47</v>
      </c>
    </row>
    <row r="392" spans="1:11" x14ac:dyDescent="0.25">
      <c r="A392" s="109">
        <v>45537</v>
      </c>
      <c r="B392" s="94">
        <v>841</v>
      </c>
      <c r="C392" s="96">
        <v>1053</v>
      </c>
      <c r="D392" s="96" t="s">
        <v>41</v>
      </c>
      <c r="E392" s="97">
        <v>0.34305555555555556</v>
      </c>
      <c r="F392" s="97">
        <v>0.34513888888888888</v>
      </c>
      <c r="G392" s="30">
        <v>2.0833333333333333E-3</v>
      </c>
      <c r="H392" s="96">
        <v>65</v>
      </c>
      <c r="I392" s="101" t="s">
        <v>686</v>
      </c>
      <c r="J392" s="94" t="s">
        <v>520</v>
      </c>
      <c r="K392" s="94" t="s">
        <v>47</v>
      </c>
    </row>
    <row r="393" spans="1:11" x14ac:dyDescent="0.25">
      <c r="A393" s="110">
        <v>45537</v>
      </c>
      <c r="B393" s="95">
        <v>828</v>
      </c>
      <c r="C393" s="98">
        <v>909</v>
      </c>
      <c r="D393" s="98" t="s">
        <v>31</v>
      </c>
      <c r="E393" s="99">
        <v>0.375</v>
      </c>
      <c r="F393" s="99">
        <v>0.37708333333333333</v>
      </c>
      <c r="G393" s="100">
        <v>2.0833333333333333E-3</v>
      </c>
      <c r="H393" s="98" t="s">
        <v>103</v>
      </c>
      <c r="I393" s="102" t="s">
        <v>689</v>
      </c>
      <c r="J393" s="95" t="s">
        <v>521</v>
      </c>
      <c r="K393" s="95" t="s">
        <v>47</v>
      </c>
    </row>
    <row r="394" spans="1:11" x14ac:dyDescent="0.25">
      <c r="A394" s="109">
        <v>45537</v>
      </c>
      <c r="B394" s="94">
        <v>847</v>
      </c>
      <c r="C394" s="96">
        <v>1057</v>
      </c>
      <c r="D394" s="96" t="s">
        <v>99</v>
      </c>
      <c r="E394" s="97">
        <v>0.40763888888888888</v>
      </c>
      <c r="F394" s="97">
        <v>0.46041666666666664</v>
      </c>
      <c r="G394" s="30">
        <v>5.2777777777777778E-2</v>
      </c>
      <c r="H394" s="96">
        <v>46</v>
      </c>
      <c r="I394" s="101" t="s">
        <v>694</v>
      </c>
      <c r="J394" s="94" t="s">
        <v>522</v>
      </c>
      <c r="K394" s="94" t="s">
        <v>47</v>
      </c>
    </row>
    <row r="395" spans="1:11" x14ac:dyDescent="0.25">
      <c r="A395" s="110">
        <v>45537</v>
      </c>
      <c r="B395" s="95">
        <v>841</v>
      </c>
      <c r="C395" s="98">
        <v>345</v>
      </c>
      <c r="D395" s="98" t="s">
        <v>24</v>
      </c>
      <c r="E395" s="99">
        <v>0.54166666666666663</v>
      </c>
      <c r="F395" s="99">
        <v>0.58125000000000004</v>
      </c>
      <c r="G395" s="100">
        <v>3.9583333333333331E-2</v>
      </c>
      <c r="H395" s="98">
        <v>41</v>
      </c>
      <c r="I395" s="102" t="s">
        <v>694</v>
      </c>
      <c r="J395" s="95" t="s">
        <v>523</v>
      </c>
      <c r="K395" s="95" t="s">
        <v>144</v>
      </c>
    </row>
    <row r="396" spans="1:11" x14ac:dyDescent="0.25">
      <c r="A396" s="109">
        <v>45537</v>
      </c>
      <c r="B396" s="94">
        <v>831</v>
      </c>
      <c r="C396" s="96">
        <v>387</v>
      </c>
      <c r="D396" s="96" t="s">
        <v>81</v>
      </c>
      <c r="E396" s="97">
        <v>0.6069444444444444</v>
      </c>
      <c r="F396" s="97">
        <v>0.60902777777777772</v>
      </c>
      <c r="G396" s="30">
        <v>2.0833333333333333E-3</v>
      </c>
      <c r="H396" s="96" t="s">
        <v>125</v>
      </c>
      <c r="I396" s="101" t="s">
        <v>689</v>
      </c>
      <c r="J396" s="94" t="s">
        <v>524</v>
      </c>
      <c r="K396" s="94" t="s">
        <v>144</v>
      </c>
    </row>
    <row r="397" spans="1:11" x14ac:dyDescent="0.25">
      <c r="A397" s="110">
        <v>45537</v>
      </c>
      <c r="B397" s="95">
        <v>834</v>
      </c>
      <c r="C397" s="98">
        <v>285</v>
      </c>
      <c r="D397" s="98" t="s">
        <v>50</v>
      </c>
      <c r="E397" s="99">
        <v>0.63888888888888884</v>
      </c>
      <c r="F397" s="99">
        <v>0.64166666666666672</v>
      </c>
      <c r="G397" s="100">
        <v>2.7777777777777779E-3</v>
      </c>
      <c r="H397" s="98">
        <v>68</v>
      </c>
      <c r="I397" s="102" t="s">
        <v>691</v>
      </c>
      <c r="J397" s="95" t="s">
        <v>525</v>
      </c>
      <c r="K397" s="95" t="s">
        <v>144</v>
      </c>
    </row>
    <row r="398" spans="1:11" x14ac:dyDescent="0.25">
      <c r="A398" s="109">
        <v>45537</v>
      </c>
      <c r="B398" s="94">
        <v>840</v>
      </c>
      <c r="C398" s="96">
        <v>499</v>
      </c>
      <c r="D398" s="96" t="s">
        <v>57</v>
      </c>
      <c r="E398" s="97">
        <v>0.64375000000000004</v>
      </c>
      <c r="F398" s="97">
        <v>0.67152777777777772</v>
      </c>
      <c r="G398" s="30">
        <v>2.7777777777777776E-2</v>
      </c>
      <c r="H398" s="96">
        <v>68</v>
      </c>
      <c r="I398" s="101" t="s">
        <v>691</v>
      </c>
      <c r="J398" s="94" t="s">
        <v>526</v>
      </c>
      <c r="K398" s="94" t="s">
        <v>144</v>
      </c>
    </row>
    <row r="399" spans="1:11" x14ac:dyDescent="0.25">
      <c r="A399" s="110">
        <v>45537</v>
      </c>
      <c r="B399" s="95">
        <v>816</v>
      </c>
      <c r="C399" s="98">
        <v>1879</v>
      </c>
      <c r="D399" s="98" t="s">
        <v>218</v>
      </c>
      <c r="E399" s="99">
        <v>0.65763888888888888</v>
      </c>
      <c r="F399" s="99">
        <v>0.68194444444444446</v>
      </c>
      <c r="G399" s="100">
        <v>4.1666666666666666E-3</v>
      </c>
      <c r="H399" s="98" t="s">
        <v>71</v>
      </c>
      <c r="I399" s="102" t="s">
        <v>698</v>
      </c>
      <c r="J399" s="95" t="s">
        <v>527</v>
      </c>
      <c r="K399" s="95" t="s">
        <v>144</v>
      </c>
    </row>
    <row r="400" spans="1:11" x14ac:dyDescent="0.25">
      <c r="A400" s="109">
        <v>45537</v>
      </c>
      <c r="B400" s="94">
        <v>847</v>
      </c>
      <c r="C400" s="96">
        <v>1491</v>
      </c>
      <c r="D400" s="96" t="s">
        <v>205</v>
      </c>
      <c r="E400" s="97">
        <v>0.66666666666666663</v>
      </c>
      <c r="F400" s="97">
        <v>0.68888888888888888</v>
      </c>
      <c r="G400" s="30">
        <v>3.472222222222222E-3</v>
      </c>
      <c r="H400" s="96" t="s">
        <v>529</v>
      </c>
      <c r="I400" s="101" t="s">
        <v>697</v>
      </c>
      <c r="J400" s="94" t="s">
        <v>528</v>
      </c>
      <c r="K400" s="94" t="s">
        <v>144</v>
      </c>
    </row>
    <row r="401" spans="1:11" x14ac:dyDescent="0.25">
      <c r="A401" s="110">
        <v>45537</v>
      </c>
      <c r="B401" s="95">
        <v>828</v>
      </c>
      <c r="C401" s="98">
        <v>389</v>
      </c>
      <c r="D401" s="98" t="s">
        <v>81</v>
      </c>
      <c r="E401" s="99">
        <v>0.69791666666666663</v>
      </c>
      <c r="F401" s="99">
        <v>0.70902777777777781</v>
      </c>
      <c r="G401" s="100">
        <v>3.472222222222222E-3</v>
      </c>
      <c r="H401" s="98" t="s">
        <v>298</v>
      </c>
      <c r="I401" s="102" t="s">
        <v>697</v>
      </c>
      <c r="J401" s="95" t="s">
        <v>530</v>
      </c>
      <c r="K401" s="95" t="s">
        <v>144</v>
      </c>
    </row>
    <row r="402" spans="1:11" x14ac:dyDescent="0.25">
      <c r="A402" s="109">
        <v>45537</v>
      </c>
      <c r="B402" s="94">
        <v>828</v>
      </c>
      <c r="C402" s="96">
        <v>389</v>
      </c>
      <c r="D402" s="96" t="s">
        <v>81</v>
      </c>
      <c r="E402" s="97">
        <v>0.69791666666666663</v>
      </c>
      <c r="F402" s="97">
        <v>0.70902777777777781</v>
      </c>
      <c r="G402" s="30">
        <v>1.3888888888888889E-3</v>
      </c>
      <c r="H402" s="96" t="s">
        <v>87</v>
      </c>
      <c r="I402" s="101" t="s">
        <v>689</v>
      </c>
      <c r="J402" s="94" t="s">
        <v>530</v>
      </c>
      <c r="K402" s="94" t="s">
        <v>144</v>
      </c>
    </row>
    <row r="403" spans="1:11" x14ac:dyDescent="0.25">
      <c r="A403" s="110">
        <v>45537</v>
      </c>
      <c r="B403" s="95">
        <v>828</v>
      </c>
      <c r="C403" s="98">
        <v>389</v>
      </c>
      <c r="D403" s="98" t="s">
        <v>81</v>
      </c>
      <c r="E403" s="99">
        <v>0.69791666666666663</v>
      </c>
      <c r="F403" s="99">
        <v>0.70902777777777781</v>
      </c>
      <c r="G403" s="100">
        <v>6.9444444444444447E-4</v>
      </c>
      <c r="H403" s="98">
        <v>65</v>
      </c>
      <c r="I403" s="102" t="s">
        <v>686</v>
      </c>
      <c r="J403" s="95" t="s">
        <v>530</v>
      </c>
      <c r="K403" s="95" t="s">
        <v>144</v>
      </c>
    </row>
    <row r="404" spans="1:11" x14ac:dyDescent="0.25">
      <c r="A404" s="109">
        <v>45537</v>
      </c>
      <c r="B404" s="94">
        <v>837</v>
      </c>
      <c r="C404" s="96">
        <v>558</v>
      </c>
      <c r="D404" s="96" t="s">
        <v>92</v>
      </c>
      <c r="E404" s="97">
        <v>0.70486111111111116</v>
      </c>
      <c r="F404" s="97">
        <v>0.72638888888888886</v>
      </c>
      <c r="G404" s="30">
        <v>2.1527777777777778E-2</v>
      </c>
      <c r="H404" s="96">
        <v>41</v>
      </c>
      <c r="I404" s="101" t="s">
        <v>694</v>
      </c>
      <c r="J404" s="94" t="s">
        <v>531</v>
      </c>
      <c r="K404" s="94" t="s">
        <v>144</v>
      </c>
    </row>
    <row r="405" spans="1:11" x14ac:dyDescent="0.25">
      <c r="A405" s="110">
        <v>45537</v>
      </c>
      <c r="B405" s="95">
        <v>830</v>
      </c>
      <c r="C405" s="98">
        <v>659</v>
      </c>
      <c r="D405" s="98" t="s">
        <v>65</v>
      </c>
      <c r="E405" s="99">
        <v>0.72222222222222221</v>
      </c>
      <c r="F405" s="99">
        <v>0.72916666666666663</v>
      </c>
      <c r="G405" s="100">
        <v>6.9444444444444441E-3</v>
      </c>
      <c r="H405" s="98">
        <v>34</v>
      </c>
      <c r="I405" s="102" t="s">
        <v>689</v>
      </c>
      <c r="J405" s="95" t="s">
        <v>532</v>
      </c>
      <c r="K405" s="95" t="s">
        <v>144</v>
      </c>
    </row>
    <row r="406" spans="1:11" x14ac:dyDescent="0.25">
      <c r="A406" s="109">
        <v>45538</v>
      </c>
      <c r="B406" s="94">
        <v>837</v>
      </c>
      <c r="C406" s="96">
        <v>251</v>
      </c>
      <c r="D406" s="96" t="s">
        <v>129</v>
      </c>
      <c r="E406" s="97">
        <v>0.27777777777777779</v>
      </c>
      <c r="F406" s="97">
        <v>0.27986111111111112</v>
      </c>
      <c r="G406" s="30">
        <v>2.0833333333333333E-3</v>
      </c>
      <c r="H406" s="96">
        <v>65</v>
      </c>
      <c r="I406" s="101" t="s">
        <v>686</v>
      </c>
      <c r="J406" s="94" t="s">
        <v>533</v>
      </c>
      <c r="K406" s="94" t="s">
        <v>102</v>
      </c>
    </row>
    <row r="407" spans="1:11" x14ac:dyDescent="0.25">
      <c r="A407" s="110">
        <v>45539</v>
      </c>
      <c r="B407" s="95">
        <v>846</v>
      </c>
      <c r="C407" s="98">
        <v>343</v>
      </c>
      <c r="D407" s="98" t="s">
        <v>24</v>
      </c>
      <c r="E407" s="99">
        <v>0.31041666666666667</v>
      </c>
      <c r="F407" s="99">
        <v>0.31180555555555556</v>
      </c>
      <c r="G407" s="100">
        <v>1.3888888888888889E-3</v>
      </c>
      <c r="H407" s="98" t="s">
        <v>125</v>
      </c>
      <c r="I407" s="102" t="s">
        <v>689</v>
      </c>
      <c r="J407" s="95" t="s">
        <v>534</v>
      </c>
      <c r="K407" s="95" t="s">
        <v>47</v>
      </c>
    </row>
    <row r="408" spans="1:11" x14ac:dyDescent="0.25">
      <c r="A408" s="109">
        <v>45540</v>
      </c>
      <c r="B408" s="94">
        <v>835</v>
      </c>
      <c r="C408" s="96">
        <v>1651</v>
      </c>
      <c r="D408" s="96" t="s">
        <v>33</v>
      </c>
      <c r="E408" s="97">
        <v>0.35208333333333336</v>
      </c>
      <c r="F408" s="97">
        <v>0.35555555555555557</v>
      </c>
      <c r="G408" s="30">
        <v>3.472222222222222E-3</v>
      </c>
      <c r="H408" s="96">
        <v>41</v>
      </c>
      <c r="I408" s="101" t="s">
        <v>694</v>
      </c>
      <c r="J408" s="94" t="s">
        <v>535</v>
      </c>
      <c r="K408" s="94" t="s">
        <v>102</v>
      </c>
    </row>
    <row r="409" spans="1:11" x14ac:dyDescent="0.25">
      <c r="A409" s="110">
        <v>45540</v>
      </c>
      <c r="B409" s="95">
        <v>816</v>
      </c>
      <c r="C409" s="98">
        <v>407</v>
      </c>
      <c r="D409" s="98" t="s">
        <v>45</v>
      </c>
      <c r="E409" s="99">
        <v>0.61597222222222225</v>
      </c>
      <c r="F409" s="99">
        <v>0.6166666666666667</v>
      </c>
      <c r="G409" s="100">
        <v>6.9444444444444447E-4</v>
      </c>
      <c r="H409" s="98">
        <v>87</v>
      </c>
      <c r="I409" s="102" t="s">
        <v>683</v>
      </c>
      <c r="J409" s="95" t="s">
        <v>536</v>
      </c>
      <c r="K409" s="95" t="s">
        <v>47</v>
      </c>
    </row>
    <row r="410" spans="1:11" x14ac:dyDescent="0.25">
      <c r="A410" s="109">
        <v>45540</v>
      </c>
      <c r="B410" s="94">
        <v>841</v>
      </c>
      <c r="C410" s="96">
        <v>1273</v>
      </c>
      <c r="D410" s="96" t="s">
        <v>61</v>
      </c>
      <c r="E410" s="97">
        <v>0.65277777777777779</v>
      </c>
      <c r="F410" s="97">
        <v>0.68333333333333335</v>
      </c>
      <c r="G410" s="30">
        <v>3.472222222222222E-3</v>
      </c>
      <c r="H410" s="96" t="s">
        <v>56</v>
      </c>
      <c r="I410" s="101" t="s">
        <v>697</v>
      </c>
      <c r="J410" s="94" t="s">
        <v>537</v>
      </c>
      <c r="K410" s="94" t="s">
        <v>47</v>
      </c>
    </row>
    <row r="411" spans="1:11" x14ac:dyDescent="0.25">
      <c r="A411" s="110">
        <v>45540</v>
      </c>
      <c r="B411" s="95">
        <v>851</v>
      </c>
      <c r="C411" s="98">
        <v>1805</v>
      </c>
      <c r="D411" s="98" t="s">
        <v>173</v>
      </c>
      <c r="E411" s="99">
        <v>0.59722222222222221</v>
      </c>
      <c r="F411" s="99">
        <v>0.73124999999999996</v>
      </c>
      <c r="G411" s="100">
        <v>0.13402777777777777</v>
      </c>
      <c r="H411" s="98">
        <v>41</v>
      </c>
      <c r="I411" s="102" t="s">
        <v>694</v>
      </c>
      <c r="J411" s="95" t="s">
        <v>538</v>
      </c>
      <c r="K411" s="95" t="s">
        <v>47</v>
      </c>
    </row>
    <row r="412" spans="1:11" x14ac:dyDescent="0.25">
      <c r="A412" s="109">
        <v>45541</v>
      </c>
      <c r="B412" s="94">
        <v>824</v>
      </c>
      <c r="C412" s="96">
        <v>1985</v>
      </c>
      <c r="D412" s="96" t="s">
        <v>89</v>
      </c>
      <c r="E412" s="97">
        <v>0.25972222222222224</v>
      </c>
      <c r="F412" s="97">
        <v>0.29652777777777778</v>
      </c>
      <c r="G412" s="30">
        <v>3.6805555555555557E-2</v>
      </c>
      <c r="H412" s="96">
        <v>41</v>
      </c>
      <c r="I412" s="101" t="s">
        <v>694</v>
      </c>
      <c r="J412" s="94" t="s">
        <v>539</v>
      </c>
      <c r="K412" s="94" t="s">
        <v>102</v>
      </c>
    </row>
    <row r="413" spans="1:11" x14ac:dyDescent="0.25">
      <c r="A413" s="110">
        <v>45541</v>
      </c>
      <c r="B413" s="95">
        <v>815</v>
      </c>
      <c r="C413" s="98">
        <v>1671</v>
      </c>
      <c r="D413" s="98" t="s">
        <v>540</v>
      </c>
      <c r="E413" s="99">
        <v>0.31527777777777777</v>
      </c>
      <c r="F413" s="99">
        <v>0.31736111111111109</v>
      </c>
      <c r="G413" s="100">
        <v>2.0833333333333333E-3</v>
      </c>
      <c r="H413" s="98">
        <v>41</v>
      </c>
      <c r="I413" s="102" t="s">
        <v>694</v>
      </c>
      <c r="J413" s="95" t="s">
        <v>541</v>
      </c>
      <c r="K413" s="95" t="s">
        <v>102</v>
      </c>
    </row>
    <row r="414" spans="1:11" x14ac:dyDescent="0.25">
      <c r="A414" s="109">
        <v>45541</v>
      </c>
      <c r="B414" s="94">
        <v>844</v>
      </c>
      <c r="C414" s="96">
        <v>501</v>
      </c>
      <c r="D414" s="96" t="s">
        <v>33</v>
      </c>
      <c r="E414" s="97">
        <v>0.35208333333333336</v>
      </c>
      <c r="F414" s="97">
        <v>0.3527777777777778</v>
      </c>
      <c r="G414" s="30">
        <v>6.9444444444444447E-4</v>
      </c>
      <c r="H414" s="96" t="s">
        <v>34</v>
      </c>
      <c r="I414" s="101" t="s">
        <v>694</v>
      </c>
      <c r="J414" s="94" t="s">
        <v>542</v>
      </c>
      <c r="K414" s="94" t="s">
        <v>102</v>
      </c>
    </row>
    <row r="415" spans="1:11" x14ac:dyDescent="0.25">
      <c r="A415" s="110">
        <v>45542</v>
      </c>
      <c r="B415" s="95">
        <v>829</v>
      </c>
      <c r="C415" s="98">
        <v>423</v>
      </c>
      <c r="D415" s="98" t="s">
        <v>54</v>
      </c>
      <c r="E415" s="99">
        <v>0.41666666666666669</v>
      </c>
      <c r="F415" s="99">
        <v>0.42291666666666666</v>
      </c>
      <c r="G415" s="100">
        <v>6.2500000000000003E-3</v>
      </c>
      <c r="H415" s="98">
        <v>65</v>
      </c>
      <c r="I415" s="102" t="s">
        <v>686</v>
      </c>
      <c r="J415" s="95" t="s">
        <v>543</v>
      </c>
      <c r="K415" s="95" t="s">
        <v>102</v>
      </c>
    </row>
    <row r="416" spans="1:11" x14ac:dyDescent="0.25">
      <c r="A416" s="109">
        <v>45543</v>
      </c>
      <c r="B416" s="94">
        <v>852</v>
      </c>
      <c r="C416" s="96">
        <v>233</v>
      </c>
      <c r="D416" s="96" t="s">
        <v>186</v>
      </c>
      <c r="E416" s="97">
        <v>0.29166666666666669</v>
      </c>
      <c r="F416" s="97">
        <v>0.29236111111111113</v>
      </c>
      <c r="G416" s="30">
        <v>6.9444444444444447E-4</v>
      </c>
      <c r="H416" s="96">
        <v>68</v>
      </c>
      <c r="I416" s="101" t="s">
        <v>691</v>
      </c>
      <c r="J416" s="94" t="s">
        <v>544</v>
      </c>
      <c r="K416" s="94" t="s">
        <v>47</v>
      </c>
    </row>
    <row r="417" spans="1:11" x14ac:dyDescent="0.25">
      <c r="A417" s="110">
        <v>45543</v>
      </c>
      <c r="B417" s="95">
        <v>832</v>
      </c>
      <c r="C417" s="98">
        <v>423</v>
      </c>
      <c r="D417" s="98" t="s">
        <v>54</v>
      </c>
      <c r="E417" s="99">
        <v>0.3611111111111111</v>
      </c>
      <c r="F417" s="99">
        <v>0.37708333333333333</v>
      </c>
      <c r="G417" s="100">
        <v>1.5972222222222221E-2</v>
      </c>
      <c r="H417" s="98">
        <v>41</v>
      </c>
      <c r="I417" s="102" t="s">
        <v>694</v>
      </c>
      <c r="J417" s="95" t="s">
        <v>545</v>
      </c>
      <c r="K417" s="95" t="s">
        <v>47</v>
      </c>
    </row>
    <row r="418" spans="1:11" x14ac:dyDescent="0.25">
      <c r="A418" s="109">
        <v>45543</v>
      </c>
      <c r="B418" s="94">
        <v>842</v>
      </c>
      <c r="C418" s="96">
        <v>387</v>
      </c>
      <c r="D418" s="96" t="s">
        <v>81</v>
      </c>
      <c r="E418" s="97">
        <v>0.56041666666666667</v>
      </c>
      <c r="F418" s="97">
        <v>0.5708333333333333</v>
      </c>
      <c r="G418" s="30">
        <v>7.6388888888888886E-3</v>
      </c>
      <c r="H418" s="96" t="s">
        <v>56</v>
      </c>
      <c r="I418" s="101" t="s">
        <v>697</v>
      </c>
      <c r="J418" s="94" t="s">
        <v>546</v>
      </c>
      <c r="K418" s="94" t="s">
        <v>144</v>
      </c>
    </row>
    <row r="419" spans="1:11" x14ac:dyDescent="0.25">
      <c r="A419" s="110">
        <v>45543</v>
      </c>
      <c r="B419" s="95">
        <v>804</v>
      </c>
      <c r="C419" s="98">
        <v>277</v>
      </c>
      <c r="D419" s="98" t="s">
        <v>251</v>
      </c>
      <c r="E419" s="99">
        <v>0.61111111111111116</v>
      </c>
      <c r="F419" s="99">
        <v>0.62638888888888888</v>
      </c>
      <c r="G419" s="100">
        <v>1.5277777777777777E-2</v>
      </c>
      <c r="H419" s="98">
        <v>46</v>
      </c>
      <c r="I419" s="102" t="s">
        <v>694</v>
      </c>
      <c r="J419" s="95" t="s">
        <v>547</v>
      </c>
      <c r="K419" s="95" t="s">
        <v>144</v>
      </c>
    </row>
    <row r="420" spans="1:11" x14ac:dyDescent="0.25">
      <c r="A420" s="109">
        <v>45543</v>
      </c>
      <c r="B420" s="94">
        <v>813</v>
      </c>
      <c r="C420" s="96">
        <v>1273</v>
      </c>
      <c r="D420" s="96" t="s">
        <v>61</v>
      </c>
      <c r="E420" s="97">
        <v>0.64375000000000004</v>
      </c>
      <c r="F420" s="97">
        <v>0.66319444444444442</v>
      </c>
      <c r="G420" s="30">
        <v>1.9444444444444445E-2</v>
      </c>
      <c r="H420" s="96">
        <v>41</v>
      </c>
      <c r="I420" s="101" t="s">
        <v>694</v>
      </c>
      <c r="J420" s="94" t="s">
        <v>548</v>
      </c>
      <c r="K420" s="94" t="s">
        <v>144</v>
      </c>
    </row>
    <row r="421" spans="1:11" x14ac:dyDescent="0.25">
      <c r="A421" s="110">
        <v>45543</v>
      </c>
      <c r="B421" s="95">
        <v>822</v>
      </c>
      <c r="C421" s="98">
        <v>607</v>
      </c>
      <c r="D421" s="98" t="s">
        <v>48</v>
      </c>
      <c r="E421" s="99">
        <v>0.64861111111111114</v>
      </c>
      <c r="F421" s="99">
        <v>0.64930555555555558</v>
      </c>
      <c r="G421" s="100">
        <v>6.9444444444444447E-4</v>
      </c>
      <c r="H421" s="98">
        <v>36</v>
      </c>
      <c r="I421" s="102" t="s">
        <v>687</v>
      </c>
      <c r="J421" s="95" t="s">
        <v>549</v>
      </c>
      <c r="K421" s="95" t="s">
        <v>144</v>
      </c>
    </row>
    <row r="422" spans="1:11" x14ac:dyDescent="0.25">
      <c r="A422" s="109">
        <v>45543</v>
      </c>
      <c r="B422" s="94">
        <v>825</v>
      </c>
      <c r="C422" s="96">
        <v>261</v>
      </c>
      <c r="D422" s="96" t="s">
        <v>120</v>
      </c>
      <c r="E422" s="97">
        <v>0.66249999999999998</v>
      </c>
      <c r="F422" s="97">
        <v>0.67986111111111114</v>
      </c>
      <c r="G422" s="30">
        <v>5.5555555555555558E-3</v>
      </c>
      <c r="H422" s="96">
        <v>34</v>
      </c>
      <c r="I422" s="101" t="s">
        <v>689</v>
      </c>
      <c r="J422" s="94" t="s">
        <v>550</v>
      </c>
      <c r="K422" s="94" t="s">
        <v>144</v>
      </c>
    </row>
    <row r="423" spans="1:11" x14ac:dyDescent="0.25">
      <c r="A423" s="110">
        <v>45544</v>
      </c>
      <c r="B423" s="95">
        <v>822</v>
      </c>
      <c r="C423" s="98">
        <v>251</v>
      </c>
      <c r="D423" s="98" t="s">
        <v>129</v>
      </c>
      <c r="E423" s="99">
        <v>0.29652777777777778</v>
      </c>
      <c r="F423" s="99">
        <v>0.32083333333333336</v>
      </c>
      <c r="G423" s="100">
        <v>2.4305555555555556E-2</v>
      </c>
      <c r="H423" s="98">
        <v>46</v>
      </c>
      <c r="I423" s="102" t="s">
        <v>694</v>
      </c>
      <c r="J423" s="95" t="s">
        <v>551</v>
      </c>
      <c r="K423" s="95" t="s">
        <v>47</v>
      </c>
    </row>
    <row r="424" spans="1:11" x14ac:dyDescent="0.25">
      <c r="A424" s="109">
        <v>45544</v>
      </c>
      <c r="B424" s="94">
        <v>852</v>
      </c>
      <c r="C424" s="96">
        <v>395</v>
      </c>
      <c r="D424" s="96" t="s">
        <v>52</v>
      </c>
      <c r="E424" s="97">
        <v>0.61597222222222225</v>
      </c>
      <c r="F424" s="97">
        <v>0.62291666666666667</v>
      </c>
      <c r="G424" s="30">
        <v>6.9444444444444447E-4</v>
      </c>
      <c r="H424" s="96">
        <v>20</v>
      </c>
      <c r="I424" s="101" t="s">
        <v>698</v>
      </c>
      <c r="J424" s="94" t="s">
        <v>552</v>
      </c>
      <c r="K424" s="94" t="s">
        <v>144</v>
      </c>
    </row>
    <row r="425" spans="1:11" x14ac:dyDescent="0.25">
      <c r="A425" s="110">
        <v>45544</v>
      </c>
      <c r="B425" s="95">
        <v>822</v>
      </c>
      <c r="C425" s="98">
        <v>283</v>
      </c>
      <c r="D425" s="98" t="s">
        <v>50</v>
      </c>
      <c r="E425" s="99">
        <v>0.62083333333333335</v>
      </c>
      <c r="F425" s="99">
        <v>0.63472222222222219</v>
      </c>
      <c r="G425" s="100">
        <v>5.5555555555555558E-3</v>
      </c>
      <c r="H425" s="98">
        <v>68</v>
      </c>
      <c r="I425" s="102" t="s">
        <v>691</v>
      </c>
      <c r="J425" s="95" t="s">
        <v>553</v>
      </c>
      <c r="K425" s="95" t="s">
        <v>144</v>
      </c>
    </row>
    <row r="426" spans="1:11" x14ac:dyDescent="0.25">
      <c r="A426" s="109">
        <v>45544</v>
      </c>
      <c r="B426" s="94">
        <v>822</v>
      </c>
      <c r="C426" s="96">
        <v>283</v>
      </c>
      <c r="D426" s="96" t="s">
        <v>50</v>
      </c>
      <c r="E426" s="97">
        <v>0.62083333333333335</v>
      </c>
      <c r="F426" s="97">
        <v>0.63472222222222219</v>
      </c>
      <c r="G426" s="30">
        <v>4.8611111111111112E-3</v>
      </c>
      <c r="H426" s="96" t="s">
        <v>56</v>
      </c>
      <c r="I426" s="101" t="s">
        <v>697</v>
      </c>
      <c r="J426" s="94" t="s">
        <v>553</v>
      </c>
      <c r="K426" s="94" t="s">
        <v>144</v>
      </c>
    </row>
    <row r="427" spans="1:11" x14ac:dyDescent="0.25">
      <c r="A427" s="110">
        <v>45544</v>
      </c>
      <c r="B427" s="95">
        <v>813</v>
      </c>
      <c r="C427" s="98">
        <v>425</v>
      </c>
      <c r="D427" s="98" t="s">
        <v>54</v>
      </c>
      <c r="E427" s="99">
        <v>0.61111111111111116</v>
      </c>
      <c r="F427" s="99">
        <v>0.6118055555555556</v>
      </c>
      <c r="G427" s="100">
        <v>6.9444444444444447E-4</v>
      </c>
      <c r="H427" s="98" t="s">
        <v>166</v>
      </c>
      <c r="I427" s="102" t="s">
        <v>697</v>
      </c>
      <c r="J427" s="95" t="s">
        <v>554</v>
      </c>
      <c r="K427" s="95" t="s">
        <v>144</v>
      </c>
    </row>
    <row r="428" spans="1:11" x14ac:dyDescent="0.25">
      <c r="A428" s="109">
        <v>45544</v>
      </c>
      <c r="B428" s="94">
        <v>825</v>
      </c>
      <c r="C428" s="96">
        <v>295</v>
      </c>
      <c r="D428" s="96" t="s">
        <v>113</v>
      </c>
      <c r="E428" s="97">
        <v>0.63472222222222219</v>
      </c>
      <c r="F428" s="97">
        <v>0.65555555555555556</v>
      </c>
      <c r="G428" s="30">
        <v>6.2500000000000003E-3</v>
      </c>
      <c r="H428" s="96">
        <v>68</v>
      </c>
      <c r="I428" s="101" t="s">
        <v>691</v>
      </c>
      <c r="J428" s="94" t="s">
        <v>555</v>
      </c>
      <c r="K428" s="94" t="s">
        <v>144</v>
      </c>
    </row>
    <row r="429" spans="1:11" x14ac:dyDescent="0.25">
      <c r="A429" s="110">
        <v>45544</v>
      </c>
      <c r="B429" s="95">
        <v>825</v>
      </c>
      <c r="C429" s="98">
        <v>295</v>
      </c>
      <c r="D429" s="98" t="s">
        <v>113</v>
      </c>
      <c r="E429" s="99">
        <v>0.63472222222222219</v>
      </c>
      <c r="F429" s="99">
        <v>0.65555555555555556</v>
      </c>
      <c r="G429" s="100">
        <v>3.472222222222222E-3</v>
      </c>
      <c r="H429" s="98">
        <v>20</v>
      </c>
      <c r="I429" s="102" t="s">
        <v>698</v>
      </c>
      <c r="J429" s="95" t="s">
        <v>555</v>
      </c>
      <c r="K429" s="95" t="s">
        <v>144</v>
      </c>
    </row>
    <row r="430" spans="1:11" x14ac:dyDescent="0.25">
      <c r="A430" s="109">
        <v>45544</v>
      </c>
      <c r="B430" s="94">
        <v>814</v>
      </c>
      <c r="C430" s="96">
        <v>558</v>
      </c>
      <c r="D430" s="96" t="s">
        <v>92</v>
      </c>
      <c r="E430" s="97">
        <v>0.68055555555555558</v>
      </c>
      <c r="F430" s="97">
        <v>0.6958333333333333</v>
      </c>
      <c r="G430" s="30">
        <v>1.5277777777777777E-2</v>
      </c>
      <c r="H430" s="96">
        <v>41</v>
      </c>
      <c r="I430" s="101" t="s">
        <v>694</v>
      </c>
      <c r="J430" s="94" t="s">
        <v>556</v>
      </c>
      <c r="K430" s="94" t="s">
        <v>144</v>
      </c>
    </row>
    <row r="431" spans="1:11" x14ac:dyDescent="0.25">
      <c r="A431" s="110">
        <v>45546</v>
      </c>
      <c r="B431" s="95">
        <v>842</v>
      </c>
      <c r="C431" s="98">
        <v>1965</v>
      </c>
      <c r="D431" s="98" t="s">
        <v>97</v>
      </c>
      <c r="E431" s="99">
        <v>0.27361111111111114</v>
      </c>
      <c r="F431" s="99">
        <v>0.28263888888888888</v>
      </c>
      <c r="G431" s="100">
        <v>9.0277777777777769E-3</v>
      </c>
      <c r="H431" s="98">
        <v>65</v>
      </c>
      <c r="I431" s="102" t="s">
        <v>686</v>
      </c>
      <c r="J431" s="95" t="s">
        <v>557</v>
      </c>
      <c r="K431" s="95" t="s">
        <v>47</v>
      </c>
    </row>
    <row r="432" spans="1:11" x14ac:dyDescent="0.25">
      <c r="A432" s="109">
        <v>45547</v>
      </c>
      <c r="B432" s="94">
        <v>844</v>
      </c>
      <c r="C432" s="96">
        <v>1905</v>
      </c>
      <c r="D432" s="96" t="s">
        <v>83</v>
      </c>
      <c r="E432" s="97">
        <v>0.2638888888888889</v>
      </c>
      <c r="F432" s="97">
        <v>0.30902777777777779</v>
      </c>
      <c r="G432" s="30">
        <v>4.5138888888888888E-2</v>
      </c>
      <c r="H432" s="96">
        <v>41</v>
      </c>
      <c r="I432" s="101" t="s">
        <v>694</v>
      </c>
      <c r="J432" s="94" t="s">
        <v>558</v>
      </c>
      <c r="K432" s="94" t="s">
        <v>18</v>
      </c>
    </row>
    <row r="433" spans="1:11" x14ac:dyDescent="0.25">
      <c r="A433" s="110">
        <v>45547</v>
      </c>
      <c r="B433" s="95">
        <v>851</v>
      </c>
      <c r="C433" s="98">
        <v>281</v>
      </c>
      <c r="D433" s="98" t="s">
        <v>50</v>
      </c>
      <c r="E433" s="99">
        <v>0.30555555555555558</v>
      </c>
      <c r="F433" s="99">
        <v>0.30694444444444446</v>
      </c>
      <c r="G433" s="100">
        <v>1.3888888888888889E-3</v>
      </c>
      <c r="H433" s="98">
        <v>39</v>
      </c>
      <c r="I433" s="102" t="s">
        <v>689</v>
      </c>
      <c r="J433" s="95" t="s">
        <v>559</v>
      </c>
      <c r="K433" s="95" t="s">
        <v>18</v>
      </c>
    </row>
    <row r="434" spans="1:11" x14ac:dyDescent="0.25">
      <c r="A434" s="109">
        <v>45547</v>
      </c>
      <c r="B434" s="94">
        <v>820</v>
      </c>
      <c r="C434" s="96">
        <v>1819</v>
      </c>
      <c r="D434" s="96" t="s">
        <v>36</v>
      </c>
      <c r="E434" s="97">
        <v>0.32430555555555557</v>
      </c>
      <c r="F434" s="97">
        <v>0.64097222222222228</v>
      </c>
      <c r="G434" s="30">
        <v>0.3215277777777778</v>
      </c>
      <c r="H434" s="96">
        <v>87</v>
      </c>
      <c r="I434" s="101" t="s">
        <v>683</v>
      </c>
      <c r="J434" s="94" t="s">
        <v>560</v>
      </c>
      <c r="K434" s="94" t="s">
        <v>18</v>
      </c>
    </row>
    <row r="435" spans="1:11" x14ac:dyDescent="0.25">
      <c r="A435" s="110">
        <v>45547</v>
      </c>
      <c r="B435" s="95">
        <v>842</v>
      </c>
      <c r="C435" s="98">
        <v>1901</v>
      </c>
      <c r="D435" s="98" t="s">
        <v>561</v>
      </c>
      <c r="E435" s="99">
        <v>0.59722222222222221</v>
      </c>
      <c r="F435" s="99">
        <v>0.60902777777777772</v>
      </c>
      <c r="G435" s="100">
        <v>1.1805555555555555E-2</v>
      </c>
      <c r="H435" s="98" t="s">
        <v>87</v>
      </c>
      <c r="I435" s="102" t="s">
        <v>689</v>
      </c>
      <c r="J435" s="95" t="s">
        <v>562</v>
      </c>
      <c r="K435" s="95" t="s">
        <v>47</v>
      </c>
    </row>
    <row r="436" spans="1:11" x14ac:dyDescent="0.25">
      <c r="A436" s="109">
        <v>45547</v>
      </c>
      <c r="B436" s="94">
        <v>822</v>
      </c>
      <c r="C436" s="96">
        <v>1925</v>
      </c>
      <c r="D436" s="96" t="s">
        <v>110</v>
      </c>
      <c r="E436" s="97">
        <v>0.68055555555555558</v>
      </c>
      <c r="F436" s="97">
        <v>0.7006944444444444</v>
      </c>
      <c r="G436" s="30">
        <v>2.013888888888889E-2</v>
      </c>
      <c r="H436" s="96">
        <v>46</v>
      </c>
      <c r="I436" s="101" t="s">
        <v>694</v>
      </c>
      <c r="J436" s="94" t="s">
        <v>563</v>
      </c>
      <c r="K436" s="94" t="s">
        <v>47</v>
      </c>
    </row>
    <row r="437" spans="1:11" x14ac:dyDescent="0.25">
      <c r="A437" s="110">
        <v>45547</v>
      </c>
      <c r="B437" s="95">
        <v>846</v>
      </c>
      <c r="C437" s="98">
        <v>421</v>
      </c>
      <c r="D437" s="98" t="s">
        <v>54</v>
      </c>
      <c r="E437" s="99">
        <v>0.64375000000000004</v>
      </c>
      <c r="F437" s="99">
        <v>0.68472222222222223</v>
      </c>
      <c r="G437" s="100">
        <v>4.0972222222222222E-2</v>
      </c>
      <c r="H437" s="98">
        <v>64</v>
      </c>
      <c r="I437" s="102" t="s">
        <v>686</v>
      </c>
      <c r="J437" s="95" t="s">
        <v>564</v>
      </c>
      <c r="K437" s="95" t="s">
        <v>47</v>
      </c>
    </row>
    <row r="438" spans="1:11" x14ac:dyDescent="0.25">
      <c r="A438" s="109">
        <v>45547</v>
      </c>
      <c r="B438" s="94">
        <v>851</v>
      </c>
      <c r="C438" s="96">
        <v>657</v>
      </c>
      <c r="D438" s="96" t="s">
        <v>65</v>
      </c>
      <c r="E438" s="97">
        <v>0.69444444444444442</v>
      </c>
      <c r="F438" s="97">
        <v>0.7</v>
      </c>
      <c r="G438" s="30">
        <v>5.5555555555555558E-3</v>
      </c>
      <c r="H438" s="96" t="s">
        <v>103</v>
      </c>
      <c r="I438" s="101" t="s">
        <v>689</v>
      </c>
      <c r="J438" s="94" t="s">
        <v>565</v>
      </c>
      <c r="K438" s="94" t="s">
        <v>47</v>
      </c>
    </row>
    <row r="439" spans="1:11" x14ac:dyDescent="0.25">
      <c r="A439" s="110">
        <v>45548</v>
      </c>
      <c r="B439" s="95">
        <v>814</v>
      </c>
      <c r="C439" s="98">
        <v>567</v>
      </c>
      <c r="D439" s="98" t="s">
        <v>16</v>
      </c>
      <c r="E439" s="99">
        <v>0.27777777777777779</v>
      </c>
      <c r="F439" s="99">
        <v>0.27847222222222223</v>
      </c>
      <c r="G439" s="100">
        <v>6.9444444444444447E-4</v>
      </c>
      <c r="H439" s="98">
        <v>20</v>
      </c>
      <c r="I439" s="102" t="s">
        <v>698</v>
      </c>
      <c r="J439" s="95" t="s">
        <v>566</v>
      </c>
      <c r="K439" s="95" t="s">
        <v>18</v>
      </c>
    </row>
    <row r="440" spans="1:11" x14ac:dyDescent="0.25">
      <c r="A440" s="109">
        <v>45548</v>
      </c>
      <c r="B440" s="94">
        <v>816</v>
      </c>
      <c r="C440" s="96">
        <v>1605</v>
      </c>
      <c r="D440" s="96" t="s">
        <v>567</v>
      </c>
      <c r="E440" s="97">
        <v>0.35694444444444445</v>
      </c>
      <c r="F440" s="97">
        <v>0.38611111111111113</v>
      </c>
      <c r="G440" s="30">
        <v>2.9166666666666667E-2</v>
      </c>
      <c r="H440" s="96">
        <v>41</v>
      </c>
      <c r="I440" s="101" t="s">
        <v>694</v>
      </c>
      <c r="J440" s="94" t="s">
        <v>568</v>
      </c>
      <c r="K440" s="94" t="s">
        <v>18</v>
      </c>
    </row>
    <row r="441" spans="1:11" x14ac:dyDescent="0.25">
      <c r="A441" s="110">
        <v>45548</v>
      </c>
      <c r="B441" s="95">
        <v>832</v>
      </c>
      <c r="C441" s="98">
        <v>1911</v>
      </c>
      <c r="D441" s="98" t="s">
        <v>50</v>
      </c>
      <c r="E441" s="99">
        <v>0.3611111111111111</v>
      </c>
      <c r="F441" s="99">
        <v>0.3923611111111111</v>
      </c>
      <c r="G441" s="100">
        <v>3.125E-2</v>
      </c>
      <c r="H441" s="98" t="s">
        <v>569</v>
      </c>
      <c r="I441" s="102" t="s">
        <v>688</v>
      </c>
      <c r="J441" s="95" t="s">
        <v>570</v>
      </c>
      <c r="K441" s="95" t="s">
        <v>18</v>
      </c>
    </row>
    <row r="442" spans="1:11" x14ac:dyDescent="0.25">
      <c r="A442" s="109">
        <v>45548</v>
      </c>
      <c r="B442" s="94">
        <v>836</v>
      </c>
      <c r="C442" s="96">
        <v>1935</v>
      </c>
      <c r="D442" s="96" t="s">
        <v>173</v>
      </c>
      <c r="E442" s="97">
        <v>0.39374999999999999</v>
      </c>
      <c r="F442" s="97">
        <v>0.39652777777777776</v>
      </c>
      <c r="G442" s="30">
        <v>2.7777777777777779E-3</v>
      </c>
      <c r="H442" s="96">
        <v>41</v>
      </c>
      <c r="I442" s="101" t="s">
        <v>694</v>
      </c>
      <c r="J442" s="94" t="s">
        <v>571</v>
      </c>
      <c r="K442" s="94" t="s">
        <v>18</v>
      </c>
    </row>
    <row r="443" spans="1:11" x14ac:dyDescent="0.25">
      <c r="A443" s="110">
        <v>45548</v>
      </c>
      <c r="B443" s="95">
        <v>840</v>
      </c>
      <c r="C443" s="98">
        <v>653</v>
      </c>
      <c r="D443" s="98" t="s">
        <v>65</v>
      </c>
      <c r="E443" s="99">
        <v>0.40277777777777779</v>
      </c>
      <c r="F443" s="99">
        <v>0.40416666666666667</v>
      </c>
      <c r="G443" s="100">
        <v>1.3888888888888889E-3</v>
      </c>
      <c r="H443" s="98">
        <v>68</v>
      </c>
      <c r="I443" s="102" t="s">
        <v>691</v>
      </c>
      <c r="J443" s="95" t="s">
        <v>572</v>
      </c>
      <c r="K443" s="95" t="s">
        <v>18</v>
      </c>
    </row>
    <row r="444" spans="1:11" x14ac:dyDescent="0.25">
      <c r="A444" s="109">
        <v>45549</v>
      </c>
      <c r="B444" s="94">
        <v>841</v>
      </c>
      <c r="C444" s="96">
        <v>605</v>
      </c>
      <c r="D444" s="96" t="s">
        <v>48</v>
      </c>
      <c r="E444" s="97">
        <v>0.47916666666666669</v>
      </c>
      <c r="F444" s="97">
        <v>0.48819444444444443</v>
      </c>
      <c r="G444" s="30">
        <v>9.0277777777777769E-3</v>
      </c>
      <c r="H444" s="96" t="s">
        <v>125</v>
      </c>
      <c r="I444" s="101" t="s">
        <v>689</v>
      </c>
      <c r="J444" s="94" t="s">
        <v>573</v>
      </c>
      <c r="K444" s="94" t="s">
        <v>18</v>
      </c>
    </row>
    <row r="445" spans="1:11" x14ac:dyDescent="0.25">
      <c r="A445" s="110">
        <v>45550</v>
      </c>
      <c r="B445" s="95">
        <v>841</v>
      </c>
      <c r="C445" s="98">
        <v>355</v>
      </c>
      <c r="D445" s="98" t="s">
        <v>496</v>
      </c>
      <c r="E445" s="99">
        <v>0.35208333333333336</v>
      </c>
      <c r="F445" s="99">
        <v>0.35486111111111113</v>
      </c>
      <c r="G445" s="100">
        <v>2.7777777777777779E-3</v>
      </c>
      <c r="H445" s="98">
        <v>41</v>
      </c>
      <c r="I445" s="102" t="s">
        <v>694</v>
      </c>
      <c r="J445" s="95" t="s">
        <v>574</v>
      </c>
      <c r="K445" s="95" t="s">
        <v>47</v>
      </c>
    </row>
    <row r="446" spans="1:11" x14ac:dyDescent="0.25">
      <c r="A446" s="109">
        <v>45550</v>
      </c>
      <c r="B446" s="94">
        <v>833</v>
      </c>
      <c r="C446" s="96">
        <v>101</v>
      </c>
      <c r="D446" s="96" t="s">
        <v>69</v>
      </c>
      <c r="E446" s="97">
        <v>0.3611111111111111</v>
      </c>
      <c r="F446" s="97">
        <v>0.36805555555555558</v>
      </c>
      <c r="G446" s="30">
        <v>6.9444444444444441E-3</v>
      </c>
      <c r="H446" s="96">
        <v>68</v>
      </c>
      <c r="I446" s="101" t="s">
        <v>691</v>
      </c>
      <c r="J446" s="94" t="s">
        <v>575</v>
      </c>
      <c r="K446" s="94" t="s">
        <v>47</v>
      </c>
    </row>
    <row r="447" spans="1:11" x14ac:dyDescent="0.25">
      <c r="A447" s="110">
        <v>45550</v>
      </c>
      <c r="B447" s="95">
        <v>809</v>
      </c>
      <c r="C447" s="98">
        <v>1907</v>
      </c>
      <c r="D447" s="98" t="s">
        <v>83</v>
      </c>
      <c r="E447" s="99">
        <v>0.3659722222222222</v>
      </c>
      <c r="F447" s="99">
        <v>0.5131944444444444</v>
      </c>
      <c r="G447" s="100">
        <v>0.14722222222222223</v>
      </c>
      <c r="H447" s="98">
        <v>46</v>
      </c>
      <c r="I447" s="102" t="s">
        <v>694</v>
      </c>
      <c r="J447" s="95" t="s">
        <v>576</v>
      </c>
      <c r="K447" s="95" t="s">
        <v>47</v>
      </c>
    </row>
    <row r="448" spans="1:11" x14ac:dyDescent="0.25">
      <c r="A448" s="109">
        <v>45550</v>
      </c>
      <c r="B448" s="94">
        <v>831</v>
      </c>
      <c r="C448" s="96">
        <v>1991</v>
      </c>
      <c r="D448" s="96" t="s">
        <v>54</v>
      </c>
      <c r="E448" s="97">
        <v>0.5</v>
      </c>
      <c r="F448" s="97">
        <v>0.58333333333333337</v>
      </c>
      <c r="G448" s="30">
        <v>4.8611111111111112E-2</v>
      </c>
      <c r="H448" s="96">
        <v>41</v>
      </c>
      <c r="I448" s="101" t="s">
        <v>694</v>
      </c>
      <c r="J448" s="94" t="s">
        <v>577</v>
      </c>
      <c r="K448" s="94" t="s">
        <v>144</v>
      </c>
    </row>
    <row r="449" spans="1:11" x14ac:dyDescent="0.25">
      <c r="A449" s="110">
        <v>45550</v>
      </c>
      <c r="B449" s="95">
        <v>831</v>
      </c>
      <c r="C449" s="98">
        <v>1991</v>
      </c>
      <c r="D449" s="98" t="s">
        <v>54</v>
      </c>
      <c r="E449" s="99">
        <v>0.5</v>
      </c>
      <c r="F449" s="99">
        <v>0.58333333333333337</v>
      </c>
      <c r="G449" s="100">
        <v>1.3888888888888888E-2</v>
      </c>
      <c r="H449" s="98">
        <v>52</v>
      </c>
      <c r="I449" s="102" t="s">
        <v>689</v>
      </c>
      <c r="J449" s="95" t="s">
        <v>577</v>
      </c>
      <c r="K449" s="95" t="s">
        <v>144</v>
      </c>
    </row>
    <row r="450" spans="1:11" x14ac:dyDescent="0.25">
      <c r="A450" s="109">
        <v>45550</v>
      </c>
      <c r="B450" s="94">
        <v>824</v>
      </c>
      <c r="C450" s="96">
        <v>277</v>
      </c>
      <c r="D450" s="96" t="s">
        <v>251</v>
      </c>
      <c r="E450" s="97">
        <v>0.56944444444444442</v>
      </c>
      <c r="F450" s="97">
        <v>0.58680555555555558</v>
      </c>
      <c r="G450" s="30">
        <v>8.3333333333333332E-3</v>
      </c>
      <c r="H450" s="96" t="s">
        <v>103</v>
      </c>
      <c r="I450" s="101" t="s">
        <v>689</v>
      </c>
      <c r="J450" s="94" t="s">
        <v>578</v>
      </c>
      <c r="K450" s="94" t="s">
        <v>144</v>
      </c>
    </row>
    <row r="451" spans="1:11" x14ac:dyDescent="0.25">
      <c r="A451" s="110">
        <v>45550</v>
      </c>
      <c r="B451" s="95">
        <v>823</v>
      </c>
      <c r="C451" s="98">
        <v>421</v>
      </c>
      <c r="D451" s="98" t="s">
        <v>54</v>
      </c>
      <c r="E451" s="99">
        <v>0.6020833333333333</v>
      </c>
      <c r="F451" s="99">
        <v>0.61597222222222225</v>
      </c>
      <c r="G451" s="100">
        <v>7.6388888888888886E-3</v>
      </c>
      <c r="H451" s="98" t="s">
        <v>580</v>
      </c>
      <c r="I451" s="102" t="s">
        <v>694</v>
      </c>
      <c r="J451" s="95" t="s">
        <v>579</v>
      </c>
      <c r="K451" s="95" t="s">
        <v>144</v>
      </c>
    </row>
    <row r="452" spans="1:11" x14ac:dyDescent="0.25">
      <c r="A452" s="109">
        <v>45550</v>
      </c>
      <c r="B452" s="94">
        <v>846</v>
      </c>
      <c r="C452" s="96">
        <v>503</v>
      </c>
      <c r="D452" s="96" t="s">
        <v>33</v>
      </c>
      <c r="E452" s="97">
        <v>0.59722222222222221</v>
      </c>
      <c r="F452" s="97">
        <v>0.6430555555555556</v>
      </c>
      <c r="G452" s="30">
        <v>1.3888888888888889E-3</v>
      </c>
      <c r="H452" s="96" t="s">
        <v>56</v>
      </c>
      <c r="I452" s="101" t="s">
        <v>697</v>
      </c>
      <c r="J452" s="94" t="s">
        <v>581</v>
      </c>
      <c r="K452" s="94" t="s">
        <v>144</v>
      </c>
    </row>
    <row r="453" spans="1:11" x14ac:dyDescent="0.25">
      <c r="A453" s="110">
        <v>45550</v>
      </c>
      <c r="B453" s="95">
        <v>829</v>
      </c>
      <c r="C453" s="98">
        <v>295</v>
      </c>
      <c r="D453" s="98" t="s">
        <v>113</v>
      </c>
      <c r="E453" s="99">
        <v>0.61111111111111116</v>
      </c>
      <c r="F453" s="99">
        <v>0.71180555555555558</v>
      </c>
      <c r="G453" s="100">
        <v>4.8611111111111112E-2</v>
      </c>
      <c r="H453" s="98">
        <v>41</v>
      </c>
      <c r="I453" s="102" t="s">
        <v>694</v>
      </c>
      <c r="J453" s="95" t="s">
        <v>582</v>
      </c>
      <c r="K453" s="95" t="s">
        <v>144</v>
      </c>
    </row>
    <row r="454" spans="1:11" x14ac:dyDescent="0.25">
      <c r="A454" s="109">
        <v>45550</v>
      </c>
      <c r="B454" s="94">
        <v>841</v>
      </c>
      <c r="C454" s="96">
        <v>657</v>
      </c>
      <c r="D454" s="96" t="s">
        <v>65</v>
      </c>
      <c r="E454" s="97">
        <v>0.63888888888888884</v>
      </c>
      <c r="F454" s="97">
        <v>0.65</v>
      </c>
      <c r="G454" s="30">
        <v>3.472222222222222E-3</v>
      </c>
      <c r="H454" s="96" t="s">
        <v>71</v>
      </c>
      <c r="I454" s="101" t="s">
        <v>698</v>
      </c>
      <c r="J454" s="94" t="s">
        <v>583</v>
      </c>
      <c r="K454" s="94" t="s">
        <v>144</v>
      </c>
    </row>
    <row r="455" spans="1:11" x14ac:dyDescent="0.25">
      <c r="A455" s="110">
        <v>45552</v>
      </c>
      <c r="B455" s="95">
        <v>827</v>
      </c>
      <c r="C455" s="98">
        <v>427</v>
      </c>
      <c r="D455" s="98" t="s">
        <v>54</v>
      </c>
      <c r="E455" s="99">
        <v>0.5</v>
      </c>
      <c r="F455" s="99">
        <v>0.50416666666666665</v>
      </c>
      <c r="G455" s="100">
        <v>4.1666666666666666E-3</v>
      </c>
      <c r="H455" s="98" t="s">
        <v>584</v>
      </c>
      <c r="I455" s="102" t="s">
        <v>697</v>
      </c>
      <c r="J455" s="95" t="s">
        <v>585</v>
      </c>
      <c r="K455" s="95" t="s">
        <v>18</v>
      </c>
    </row>
    <row r="456" spans="1:11" x14ac:dyDescent="0.25">
      <c r="A456" s="109">
        <v>45553</v>
      </c>
      <c r="B456" s="94">
        <v>851</v>
      </c>
      <c r="C456" s="96">
        <v>427</v>
      </c>
      <c r="D456" s="96" t="s">
        <v>54</v>
      </c>
      <c r="E456" s="97">
        <v>0.54166666666666663</v>
      </c>
      <c r="F456" s="97">
        <v>0.55000000000000004</v>
      </c>
      <c r="G456" s="30">
        <v>8.3333333333333332E-3</v>
      </c>
      <c r="H456" s="96" t="s">
        <v>56</v>
      </c>
      <c r="I456" s="101" t="s">
        <v>697</v>
      </c>
      <c r="J456" s="94" t="s">
        <v>586</v>
      </c>
      <c r="K456" s="94" t="s">
        <v>47</v>
      </c>
    </row>
    <row r="457" spans="1:11" x14ac:dyDescent="0.25">
      <c r="A457" s="110">
        <v>45553</v>
      </c>
      <c r="B457" s="95">
        <v>827</v>
      </c>
      <c r="C457" s="98">
        <v>285</v>
      </c>
      <c r="D457" s="98" t="s">
        <v>50</v>
      </c>
      <c r="E457" s="99">
        <v>0.61111111111111116</v>
      </c>
      <c r="F457" s="99">
        <v>0.61388888888888893</v>
      </c>
      <c r="G457" s="100">
        <v>2.7777777777777779E-3</v>
      </c>
      <c r="H457" s="98">
        <v>68</v>
      </c>
      <c r="I457" s="102" t="s">
        <v>691</v>
      </c>
      <c r="J457" s="95" t="s">
        <v>587</v>
      </c>
      <c r="K457" s="95" t="s">
        <v>47</v>
      </c>
    </row>
    <row r="458" spans="1:11" x14ac:dyDescent="0.25">
      <c r="A458" s="109">
        <v>45554</v>
      </c>
      <c r="B458" s="94">
        <v>822</v>
      </c>
      <c r="C458" s="96">
        <v>101</v>
      </c>
      <c r="D458" s="96" t="s">
        <v>69</v>
      </c>
      <c r="E458" s="97">
        <v>0.2638888888888889</v>
      </c>
      <c r="F458" s="97">
        <v>0.3034722222222222</v>
      </c>
      <c r="G458" s="30">
        <v>3.9583333333333331E-2</v>
      </c>
      <c r="H458" s="96">
        <v>46</v>
      </c>
      <c r="I458" s="101" t="s">
        <v>694</v>
      </c>
      <c r="J458" s="94" t="s">
        <v>588</v>
      </c>
      <c r="K458" s="94" t="s">
        <v>18</v>
      </c>
    </row>
    <row r="459" spans="1:11" x14ac:dyDescent="0.25">
      <c r="A459" s="110">
        <v>45554</v>
      </c>
      <c r="B459" s="95">
        <v>841</v>
      </c>
      <c r="C459" s="98">
        <v>193</v>
      </c>
      <c r="D459" s="98" t="s">
        <v>21</v>
      </c>
      <c r="E459" s="99">
        <v>0.33333333333333331</v>
      </c>
      <c r="F459" s="99">
        <v>0.33402777777777776</v>
      </c>
      <c r="G459" s="100">
        <v>6.9444444444444447E-4</v>
      </c>
      <c r="H459" s="98">
        <v>41</v>
      </c>
      <c r="I459" s="102" t="s">
        <v>694</v>
      </c>
      <c r="J459" s="95" t="s">
        <v>589</v>
      </c>
      <c r="K459" s="95" t="s">
        <v>18</v>
      </c>
    </row>
    <row r="460" spans="1:11" x14ac:dyDescent="0.25">
      <c r="A460" s="109">
        <v>45554</v>
      </c>
      <c r="B460" s="94">
        <v>815</v>
      </c>
      <c r="C460" s="96">
        <v>607</v>
      </c>
      <c r="D460" s="96" t="s">
        <v>48</v>
      </c>
      <c r="E460" s="97">
        <v>0.59305555555555556</v>
      </c>
      <c r="F460" s="97">
        <v>0.59375</v>
      </c>
      <c r="G460" s="30">
        <v>6.9444444444444447E-4</v>
      </c>
      <c r="H460" s="96">
        <v>64</v>
      </c>
      <c r="I460" s="101" t="s">
        <v>686</v>
      </c>
      <c r="J460" s="94" t="s">
        <v>590</v>
      </c>
      <c r="K460" s="94" t="s">
        <v>47</v>
      </c>
    </row>
    <row r="461" spans="1:11" x14ac:dyDescent="0.25">
      <c r="A461" s="110">
        <v>45554</v>
      </c>
      <c r="B461" s="95">
        <v>836</v>
      </c>
      <c r="C461" s="98">
        <v>1925</v>
      </c>
      <c r="D461" s="98" t="s">
        <v>110</v>
      </c>
      <c r="E461" s="99">
        <v>0.62986111111111109</v>
      </c>
      <c r="F461" s="99">
        <v>0.64930555555555558</v>
      </c>
      <c r="G461" s="100">
        <v>1.9444444444444445E-2</v>
      </c>
      <c r="H461" s="98">
        <v>95</v>
      </c>
      <c r="I461" s="102" t="s">
        <v>686</v>
      </c>
      <c r="J461" s="95" t="s">
        <v>591</v>
      </c>
      <c r="K461" s="95" t="s">
        <v>47</v>
      </c>
    </row>
    <row r="462" spans="1:11" x14ac:dyDescent="0.25">
      <c r="A462" s="109">
        <v>45554</v>
      </c>
      <c r="B462" s="94">
        <v>848</v>
      </c>
      <c r="C462" s="96">
        <v>395</v>
      </c>
      <c r="D462" s="96" t="s">
        <v>52</v>
      </c>
      <c r="E462" s="97">
        <v>0.63472222222222219</v>
      </c>
      <c r="F462" s="97">
        <v>0.65625</v>
      </c>
      <c r="G462" s="30">
        <v>1.2500000000000001E-2</v>
      </c>
      <c r="H462" s="96" t="s">
        <v>56</v>
      </c>
      <c r="I462" s="101" t="s">
        <v>697</v>
      </c>
      <c r="J462" s="94" t="s">
        <v>592</v>
      </c>
      <c r="K462" s="94" t="s">
        <v>47</v>
      </c>
    </row>
    <row r="463" spans="1:11" x14ac:dyDescent="0.25">
      <c r="A463" s="110">
        <v>45554</v>
      </c>
      <c r="B463" s="95">
        <v>841</v>
      </c>
      <c r="C463" s="98">
        <v>295</v>
      </c>
      <c r="D463" s="98" t="s">
        <v>113</v>
      </c>
      <c r="E463" s="99">
        <v>0.64861111111111114</v>
      </c>
      <c r="F463" s="99">
        <v>0.66249999999999998</v>
      </c>
      <c r="G463" s="100">
        <v>7.6388888888888886E-3</v>
      </c>
      <c r="H463" s="98" t="s">
        <v>162</v>
      </c>
      <c r="I463" s="102" t="s">
        <v>694</v>
      </c>
      <c r="J463" s="95" t="s">
        <v>593</v>
      </c>
      <c r="K463" s="95" t="s">
        <v>47</v>
      </c>
    </row>
    <row r="464" spans="1:11" x14ac:dyDescent="0.25">
      <c r="A464" s="109">
        <v>45554</v>
      </c>
      <c r="B464" s="94">
        <v>825</v>
      </c>
      <c r="C464" s="96">
        <v>421</v>
      </c>
      <c r="D464" s="96" t="s">
        <v>54</v>
      </c>
      <c r="E464" s="97">
        <v>0.64375000000000004</v>
      </c>
      <c r="F464" s="97">
        <v>0.66249999999999998</v>
      </c>
      <c r="G464" s="30">
        <v>4.8611111111111112E-3</v>
      </c>
      <c r="H464" s="96">
        <v>68</v>
      </c>
      <c r="I464" s="101" t="s">
        <v>691</v>
      </c>
      <c r="J464" s="94" t="s">
        <v>594</v>
      </c>
      <c r="K464" s="94" t="s">
        <v>47</v>
      </c>
    </row>
    <row r="465" spans="1:11" x14ac:dyDescent="0.25">
      <c r="A465" s="110">
        <v>45554</v>
      </c>
      <c r="B465" s="95">
        <v>835</v>
      </c>
      <c r="C465" s="98">
        <v>657</v>
      </c>
      <c r="D465" s="98" t="s">
        <v>65</v>
      </c>
      <c r="E465" s="99">
        <v>0.67152777777777772</v>
      </c>
      <c r="F465" s="99">
        <v>0.69374999999999998</v>
      </c>
      <c r="G465" s="100">
        <v>1.6666666666666666E-2</v>
      </c>
      <c r="H465" s="98">
        <v>95</v>
      </c>
      <c r="I465" s="102" t="s">
        <v>686</v>
      </c>
      <c r="J465" s="95" t="s">
        <v>595</v>
      </c>
      <c r="K465" s="95" t="s">
        <v>47</v>
      </c>
    </row>
    <row r="466" spans="1:11" x14ac:dyDescent="0.25">
      <c r="A466" s="109">
        <v>45554</v>
      </c>
      <c r="B466" s="94">
        <v>834</v>
      </c>
      <c r="C466" s="96">
        <v>217</v>
      </c>
      <c r="D466" s="96" t="s">
        <v>76</v>
      </c>
      <c r="E466" s="97">
        <v>0.68055555555555558</v>
      </c>
      <c r="F466" s="97">
        <v>0.69652777777777775</v>
      </c>
      <c r="G466" s="30">
        <v>6.2500000000000003E-3</v>
      </c>
      <c r="H466" s="96" t="s">
        <v>476</v>
      </c>
      <c r="I466" s="101" t="s">
        <v>697</v>
      </c>
      <c r="J466" s="94" t="s">
        <v>596</v>
      </c>
      <c r="K466" s="94" t="s">
        <v>47</v>
      </c>
    </row>
    <row r="467" spans="1:11" x14ac:dyDescent="0.25">
      <c r="A467" s="110">
        <v>45555</v>
      </c>
      <c r="B467" s="95">
        <v>847</v>
      </c>
      <c r="C467" s="98">
        <v>1915</v>
      </c>
      <c r="D467" s="98" t="s">
        <v>50</v>
      </c>
      <c r="E467" s="99">
        <v>0.25</v>
      </c>
      <c r="F467" s="99">
        <v>0.25277777777777777</v>
      </c>
      <c r="G467" s="100">
        <v>2.7777777777777779E-3</v>
      </c>
      <c r="H467" s="98" t="s">
        <v>34</v>
      </c>
      <c r="I467" s="102" t="s">
        <v>694</v>
      </c>
      <c r="J467" s="95" t="s">
        <v>597</v>
      </c>
      <c r="K467" s="95" t="s">
        <v>18</v>
      </c>
    </row>
    <row r="468" spans="1:11" x14ac:dyDescent="0.25">
      <c r="A468" s="109">
        <v>45555</v>
      </c>
      <c r="B468" s="94">
        <v>825</v>
      </c>
      <c r="C468" s="96">
        <v>367</v>
      </c>
      <c r="D468" s="96" t="s">
        <v>93</v>
      </c>
      <c r="E468" s="97">
        <v>0.25486111111111109</v>
      </c>
      <c r="F468" s="97">
        <v>0.28402777777777777</v>
      </c>
      <c r="G468" s="30">
        <v>2.9166666666666667E-2</v>
      </c>
      <c r="H468" s="96">
        <v>65</v>
      </c>
      <c r="I468" s="101" t="s">
        <v>686</v>
      </c>
      <c r="J468" s="94" t="s">
        <v>598</v>
      </c>
      <c r="K468" s="94" t="s">
        <v>18</v>
      </c>
    </row>
    <row r="469" spans="1:11" x14ac:dyDescent="0.25">
      <c r="A469" s="110">
        <v>45555</v>
      </c>
      <c r="B469" s="95">
        <v>829</v>
      </c>
      <c r="C469" s="98">
        <v>1697</v>
      </c>
      <c r="D469" s="98" t="s">
        <v>25</v>
      </c>
      <c r="E469" s="99">
        <v>0.32430555555555557</v>
      </c>
      <c r="F469" s="99">
        <v>0.32847222222222222</v>
      </c>
      <c r="G469" s="100">
        <v>4.1666666666666666E-3</v>
      </c>
      <c r="H469" s="98">
        <v>41</v>
      </c>
      <c r="I469" s="102" t="s">
        <v>694</v>
      </c>
      <c r="J469" s="95" t="s">
        <v>599</v>
      </c>
      <c r="K469" s="95" t="s">
        <v>18</v>
      </c>
    </row>
    <row r="470" spans="1:11" x14ac:dyDescent="0.25">
      <c r="A470" s="109">
        <v>45555</v>
      </c>
      <c r="B470" s="94">
        <v>804</v>
      </c>
      <c r="C470" s="96">
        <v>655</v>
      </c>
      <c r="D470" s="96" t="s">
        <v>65</v>
      </c>
      <c r="E470" s="97">
        <v>0.61111111111111116</v>
      </c>
      <c r="F470" s="97">
        <v>0.77500000000000002</v>
      </c>
      <c r="G470" s="30">
        <v>0.16388888888888889</v>
      </c>
      <c r="H470" s="96">
        <v>42</v>
      </c>
      <c r="I470" s="101" t="s">
        <v>694</v>
      </c>
      <c r="J470" s="94" t="s">
        <v>600</v>
      </c>
      <c r="K470" s="94" t="s">
        <v>144</v>
      </c>
    </row>
    <row r="471" spans="1:11" x14ac:dyDescent="0.25">
      <c r="A471" s="110">
        <v>45555</v>
      </c>
      <c r="B471" s="95">
        <v>842</v>
      </c>
      <c r="C471" s="98">
        <v>421</v>
      </c>
      <c r="D471" s="98" t="s">
        <v>54</v>
      </c>
      <c r="E471" s="99">
        <v>0.61597222222222225</v>
      </c>
      <c r="F471" s="99">
        <v>0.63541666666666663</v>
      </c>
      <c r="G471" s="100">
        <v>1.9444444444444445E-2</v>
      </c>
      <c r="H471" s="98">
        <v>41</v>
      </c>
      <c r="I471" s="102" t="s">
        <v>694</v>
      </c>
      <c r="J471" s="95" t="s">
        <v>601</v>
      </c>
      <c r="K471" s="95" t="s">
        <v>144</v>
      </c>
    </row>
    <row r="472" spans="1:11" x14ac:dyDescent="0.25">
      <c r="A472" s="109">
        <v>45555</v>
      </c>
      <c r="B472" s="94">
        <v>822</v>
      </c>
      <c r="C472" s="96">
        <v>607</v>
      </c>
      <c r="D472" s="96" t="s">
        <v>48</v>
      </c>
      <c r="E472" s="97">
        <v>0.68055555555555558</v>
      </c>
      <c r="F472" s="97">
        <v>0.74097222222222225</v>
      </c>
      <c r="G472" s="30">
        <v>6.0416666666666667E-2</v>
      </c>
      <c r="H472" s="96">
        <v>46</v>
      </c>
      <c r="I472" s="101" t="s">
        <v>694</v>
      </c>
      <c r="J472" s="94" t="s">
        <v>602</v>
      </c>
      <c r="K472" s="94" t="s">
        <v>144</v>
      </c>
    </row>
    <row r="473" spans="1:11" x14ac:dyDescent="0.25">
      <c r="A473" s="110">
        <v>45555</v>
      </c>
      <c r="B473" s="95">
        <v>834</v>
      </c>
      <c r="C473" s="98">
        <v>261</v>
      </c>
      <c r="D473" s="98" t="s">
        <v>120</v>
      </c>
      <c r="E473" s="99">
        <v>0.75972222222222219</v>
      </c>
      <c r="F473" s="99">
        <v>0.78472222222222221</v>
      </c>
      <c r="G473" s="100">
        <v>2.5000000000000001E-2</v>
      </c>
      <c r="H473" s="98">
        <v>46</v>
      </c>
      <c r="I473" s="102" t="s">
        <v>694</v>
      </c>
      <c r="J473" s="95" t="s">
        <v>603</v>
      </c>
      <c r="K473" s="95" t="s">
        <v>144</v>
      </c>
    </row>
    <row r="474" spans="1:11" x14ac:dyDescent="0.25">
      <c r="A474" s="109">
        <v>45555</v>
      </c>
      <c r="B474" s="94">
        <v>832</v>
      </c>
      <c r="C474" s="96">
        <v>285</v>
      </c>
      <c r="D474" s="96" t="s">
        <v>50</v>
      </c>
      <c r="E474" s="97">
        <v>0.65277777777777779</v>
      </c>
      <c r="F474" s="97">
        <v>0.67638888888888893</v>
      </c>
      <c r="G474" s="30">
        <v>9.7222222222222224E-3</v>
      </c>
      <c r="H474" s="96">
        <v>68</v>
      </c>
      <c r="I474" s="101" t="s">
        <v>691</v>
      </c>
      <c r="J474" s="94" t="s">
        <v>604</v>
      </c>
      <c r="K474" s="94" t="s">
        <v>144</v>
      </c>
    </row>
    <row r="475" spans="1:11" x14ac:dyDescent="0.25">
      <c r="A475" s="110">
        <v>45556</v>
      </c>
      <c r="B475" s="95">
        <v>820</v>
      </c>
      <c r="C475" s="98">
        <v>1965</v>
      </c>
      <c r="D475" s="98" t="s">
        <v>97</v>
      </c>
      <c r="E475" s="99">
        <v>0.27361111111111114</v>
      </c>
      <c r="F475" s="99">
        <v>0.27569444444444446</v>
      </c>
      <c r="G475" s="100">
        <v>2.0833333333333333E-3</v>
      </c>
      <c r="H475" s="98">
        <v>99</v>
      </c>
      <c r="I475" s="102" t="s">
        <v>696</v>
      </c>
      <c r="J475" s="95" t="s">
        <v>605</v>
      </c>
      <c r="K475" s="95" t="s">
        <v>144</v>
      </c>
    </row>
    <row r="476" spans="1:11" x14ac:dyDescent="0.25">
      <c r="A476" s="109">
        <v>45557</v>
      </c>
      <c r="B476" s="94">
        <v>804</v>
      </c>
      <c r="C476" s="96">
        <v>215</v>
      </c>
      <c r="D476" s="96" t="s">
        <v>248</v>
      </c>
      <c r="E476" s="97">
        <v>0.47708333333333336</v>
      </c>
      <c r="F476" s="97">
        <v>0.52638888888888891</v>
      </c>
      <c r="G476" s="30">
        <v>2.2916666666666665E-2</v>
      </c>
      <c r="H476" s="96" t="s">
        <v>103</v>
      </c>
      <c r="I476" s="101" t="s">
        <v>689</v>
      </c>
      <c r="J476" s="94" t="s">
        <v>606</v>
      </c>
      <c r="K476" s="94" t="s">
        <v>144</v>
      </c>
    </row>
    <row r="477" spans="1:11" x14ac:dyDescent="0.25">
      <c r="A477" s="110">
        <v>45557</v>
      </c>
      <c r="B477" s="95">
        <v>842</v>
      </c>
      <c r="C477" s="98">
        <v>105</v>
      </c>
      <c r="D477" s="98" t="s">
        <v>69</v>
      </c>
      <c r="E477" s="99">
        <v>0.4861111111111111</v>
      </c>
      <c r="F477" s="99">
        <v>0.49722222222222223</v>
      </c>
      <c r="G477" s="100">
        <v>1.1111111111111112E-2</v>
      </c>
      <c r="H477" s="98">
        <v>63</v>
      </c>
      <c r="I477" s="102" t="s">
        <v>686</v>
      </c>
      <c r="J477" s="95" t="s">
        <v>607</v>
      </c>
      <c r="K477" s="95" t="s">
        <v>144</v>
      </c>
    </row>
    <row r="478" spans="1:11" x14ac:dyDescent="0.25">
      <c r="A478" s="109">
        <v>45557</v>
      </c>
      <c r="B478" s="94">
        <v>809</v>
      </c>
      <c r="C478" s="96">
        <v>345</v>
      </c>
      <c r="D478" s="96" t="s">
        <v>24</v>
      </c>
      <c r="E478" s="97">
        <v>0.52361111111111114</v>
      </c>
      <c r="F478" s="97">
        <v>0.53680555555555554</v>
      </c>
      <c r="G478" s="30">
        <v>4.1666666666666666E-3</v>
      </c>
      <c r="H478" s="96" t="s">
        <v>87</v>
      </c>
      <c r="I478" s="101" t="s">
        <v>689</v>
      </c>
      <c r="J478" s="94" t="s">
        <v>608</v>
      </c>
      <c r="K478" s="94" t="s">
        <v>144</v>
      </c>
    </row>
    <row r="479" spans="1:11" x14ac:dyDescent="0.25">
      <c r="A479" s="110">
        <v>45557</v>
      </c>
      <c r="B479" s="95">
        <v>843</v>
      </c>
      <c r="C479" s="98">
        <v>633</v>
      </c>
      <c r="D479" s="98" t="s">
        <v>116</v>
      </c>
      <c r="E479" s="99">
        <v>0.56527777777777777</v>
      </c>
      <c r="F479" s="99">
        <v>0.57361111111111107</v>
      </c>
      <c r="G479" s="100">
        <v>5.5555555555555558E-3</v>
      </c>
      <c r="H479" s="98" t="s">
        <v>56</v>
      </c>
      <c r="I479" s="102" t="s">
        <v>697</v>
      </c>
      <c r="J479" s="95" t="s">
        <v>609</v>
      </c>
      <c r="K479" s="95" t="s">
        <v>144</v>
      </c>
    </row>
    <row r="480" spans="1:11" x14ac:dyDescent="0.25">
      <c r="A480" s="109">
        <v>45557</v>
      </c>
      <c r="B480" s="94">
        <v>808</v>
      </c>
      <c r="C480" s="96">
        <v>1947</v>
      </c>
      <c r="D480" s="96" t="s">
        <v>97</v>
      </c>
      <c r="E480" s="97">
        <v>0.56944444444444442</v>
      </c>
      <c r="F480" s="97">
        <v>0.59861111111111109</v>
      </c>
      <c r="G480" s="30">
        <v>2.9166666666666667E-2</v>
      </c>
      <c r="H480" s="96">
        <v>87</v>
      </c>
      <c r="I480" s="101" t="s">
        <v>683</v>
      </c>
      <c r="J480" s="94" t="s">
        <v>610</v>
      </c>
      <c r="K480" s="94" t="s">
        <v>144</v>
      </c>
    </row>
    <row r="481" spans="1:11" x14ac:dyDescent="0.25">
      <c r="A481" s="110">
        <v>45557</v>
      </c>
      <c r="B481" s="95">
        <v>835</v>
      </c>
      <c r="C481" s="98">
        <v>503</v>
      </c>
      <c r="D481" s="98" t="s">
        <v>33</v>
      </c>
      <c r="E481" s="99">
        <v>0.57916666666666672</v>
      </c>
      <c r="F481" s="99">
        <v>0.60555555555555551</v>
      </c>
      <c r="G481" s="100">
        <v>2.6388888888888889E-2</v>
      </c>
      <c r="H481" s="98">
        <v>87</v>
      </c>
      <c r="I481" s="102" t="s">
        <v>683</v>
      </c>
      <c r="J481" s="95" t="s">
        <v>611</v>
      </c>
      <c r="K481" s="95" t="s">
        <v>144</v>
      </c>
    </row>
    <row r="482" spans="1:11" x14ac:dyDescent="0.25">
      <c r="A482" s="109">
        <v>45557</v>
      </c>
      <c r="B482" s="94">
        <v>825</v>
      </c>
      <c r="C482" s="96">
        <v>277</v>
      </c>
      <c r="D482" s="96" t="s">
        <v>251</v>
      </c>
      <c r="E482" s="97">
        <v>0.59305555555555556</v>
      </c>
      <c r="F482" s="97">
        <v>0.59583333333333333</v>
      </c>
      <c r="G482" s="30">
        <v>2.7777777777777779E-3</v>
      </c>
      <c r="H482" s="96">
        <v>87</v>
      </c>
      <c r="I482" s="101" t="s">
        <v>683</v>
      </c>
      <c r="J482" s="94" t="s">
        <v>612</v>
      </c>
      <c r="K482" s="94" t="s">
        <v>144</v>
      </c>
    </row>
    <row r="483" spans="1:11" x14ac:dyDescent="0.25">
      <c r="A483" s="110">
        <v>45557</v>
      </c>
      <c r="B483" s="95">
        <v>844</v>
      </c>
      <c r="C483" s="98">
        <v>617</v>
      </c>
      <c r="D483" s="98" t="s">
        <v>613</v>
      </c>
      <c r="E483" s="99">
        <v>0.6020833333333333</v>
      </c>
      <c r="F483" s="99">
        <v>0.60347222222222219</v>
      </c>
      <c r="G483" s="100">
        <v>1.3888888888888889E-3</v>
      </c>
      <c r="H483" s="98">
        <v>65</v>
      </c>
      <c r="I483" s="102" t="s">
        <v>686</v>
      </c>
      <c r="J483" s="95" t="s">
        <v>614</v>
      </c>
      <c r="K483" s="95" t="s">
        <v>144</v>
      </c>
    </row>
    <row r="484" spans="1:11" x14ac:dyDescent="0.25">
      <c r="A484" s="109">
        <v>45557</v>
      </c>
      <c r="B484" s="94">
        <v>816</v>
      </c>
      <c r="C484" s="96">
        <v>1701</v>
      </c>
      <c r="D484" s="96" t="s">
        <v>59</v>
      </c>
      <c r="E484" s="97">
        <v>0.6069444444444444</v>
      </c>
      <c r="F484" s="97">
        <v>0.65</v>
      </c>
      <c r="G484" s="30">
        <v>6.9444444444444441E-3</v>
      </c>
      <c r="H484" s="96" t="s">
        <v>166</v>
      </c>
      <c r="I484" s="101" t="s">
        <v>697</v>
      </c>
      <c r="J484" s="94" t="s">
        <v>615</v>
      </c>
      <c r="K484" s="94" t="s">
        <v>144</v>
      </c>
    </row>
    <row r="485" spans="1:11" x14ac:dyDescent="0.25">
      <c r="A485" s="110">
        <v>45557</v>
      </c>
      <c r="B485" s="95">
        <v>849</v>
      </c>
      <c r="C485" s="98">
        <v>285</v>
      </c>
      <c r="D485" s="98" t="s">
        <v>50</v>
      </c>
      <c r="E485" s="99">
        <v>0.61597222222222225</v>
      </c>
      <c r="F485" s="99">
        <v>0.62986111111111109</v>
      </c>
      <c r="G485" s="100">
        <v>1.3888888888888888E-2</v>
      </c>
      <c r="H485" s="98">
        <v>65</v>
      </c>
      <c r="I485" s="102" t="s">
        <v>686</v>
      </c>
      <c r="J485" s="95" t="s">
        <v>616</v>
      </c>
      <c r="K485" s="95" t="s">
        <v>144</v>
      </c>
    </row>
    <row r="486" spans="1:11" x14ac:dyDescent="0.25">
      <c r="A486" s="109">
        <v>45557</v>
      </c>
      <c r="B486" s="94">
        <v>820</v>
      </c>
      <c r="C486" s="96">
        <v>421</v>
      </c>
      <c r="D486" s="96" t="s">
        <v>54</v>
      </c>
      <c r="E486" s="97">
        <v>0.625</v>
      </c>
      <c r="F486" s="97">
        <v>0.64513888888888893</v>
      </c>
      <c r="G486" s="30">
        <v>6.2500000000000003E-3</v>
      </c>
      <c r="H486" s="96">
        <v>95</v>
      </c>
      <c r="I486" s="101" t="s">
        <v>686</v>
      </c>
      <c r="J486" s="94" t="s">
        <v>618</v>
      </c>
      <c r="K486" s="94" t="s">
        <v>144</v>
      </c>
    </row>
    <row r="487" spans="1:11" x14ac:dyDescent="0.25">
      <c r="A487" s="110">
        <v>45557</v>
      </c>
      <c r="B487" s="95">
        <v>828</v>
      </c>
      <c r="C487" s="98">
        <v>295</v>
      </c>
      <c r="D487" s="98" t="s">
        <v>113</v>
      </c>
      <c r="E487" s="99">
        <v>0.62986111111111109</v>
      </c>
      <c r="F487" s="99">
        <v>0.67777777777777781</v>
      </c>
      <c r="G487" s="100">
        <v>1.2500000000000001E-2</v>
      </c>
      <c r="H487" s="98">
        <v>37</v>
      </c>
      <c r="I487" s="102" t="s">
        <v>684</v>
      </c>
      <c r="J487" s="95" t="s">
        <v>619</v>
      </c>
      <c r="K487" s="95" t="s">
        <v>144</v>
      </c>
    </row>
    <row r="488" spans="1:11" x14ac:dyDescent="0.25">
      <c r="A488" s="109">
        <v>45557</v>
      </c>
      <c r="B488" s="94">
        <v>841</v>
      </c>
      <c r="C488" s="96">
        <v>605</v>
      </c>
      <c r="D488" s="96" t="s">
        <v>48</v>
      </c>
      <c r="E488" s="97">
        <v>0.64375000000000004</v>
      </c>
      <c r="F488" s="97">
        <v>0.67083333333333328</v>
      </c>
      <c r="G488" s="30">
        <v>2.4305555555555556E-2</v>
      </c>
      <c r="H488" s="96">
        <v>63</v>
      </c>
      <c r="I488" s="101" t="s">
        <v>686</v>
      </c>
      <c r="J488" s="94" t="s">
        <v>620</v>
      </c>
      <c r="K488" s="94" t="s">
        <v>144</v>
      </c>
    </row>
    <row r="489" spans="1:11" x14ac:dyDescent="0.25">
      <c r="A489" s="110">
        <v>45557</v>
      </c>
      <c r="B489" s="95">
        <v>847</v>
      </c>
      <c r="C489" s="98">
        <v>657</v>
      </c>
      <c r="D489" s="98" t="s">
        <v>65</v>
      </c>
      <c r="E489" s="99">
        <v>0.64861111111111114</v>
      </c>
      <c r="F489" s="99">
        <v>0.66666666666666663</v>
      </c>
      <c r="G489" s="100">
        <v>1.8055555555555554E-2</v>
      </c>
      <c r="H489" s="98">
        <v>37</v>
      </c>
      <c r="I489" s="102" t="s">
        <v>684</v>
      </c>
      <c r="J489" s="95" t="s">
        <v>621</v>
      </c>
      <c r="K489" s="95" t="s">
        <v>144</v>
      </c>
    </row>
    <row r="490" spans="1:11" x14ac:dyDescent="0.25">
      <c r="A490" s="109">
        <v>45558</v>
      </c>
      <c r="B490" s="94">
        <v>814</v>
      </c>
      <c r="C490" s="96">
        <v>367</v>
      </c>
      <c r="D490" s="96" t="s">
        <v>93</v>
      </c>
      <c r="E490" s="97">
        <v>0.30555555555555558</v>
      </c>
      <c r="F490" s="97">
        <v>0.31527777777777777</v>
      </c>
      <c r="G490" s="30">
        <v>9.7222222222222224E-3</v>
      </c>
      <c r="H490" s="96">
        <v>41</v>
      </c>
      <c r="I490" s="101" t="s">
        <v>694</v>
      </c>
      <c r="J490" s="94" t="s">
        <v>622</v>
      </c>
      <c r="K490" s="94" t="s">
        <v>47</v>
      </c>
    </row>
    <row r="491" spans="1:11" x14ac:dyDescent="0.25">
      <c r="A491" s="110">
        <v>45558</v>
      </c>
      <c r="B491" s="95">
        <v>813</v>
      </c>
      <c r="C491" s="98">
        <v>655</v>
      </c>
      <c r="D491" s="98" t="s">
        <v>65</v>
      </c>
      <c r="E491" s="99">
        <v>0.6069444444444444</v>
      </c>
      <c r="F491" s="99">
        <v>0.66180555555555554</v>
      </c>
      <c r="G491" s="100">
        <v>5.486111111111111E-2</v>
      </c>
      <c r="H491" s="98">
        <v>64</v>
      </c>
      <c r="I491" s="102" t="s">
        <v>686</v>
      </c>
      <c r="J491" s="95" t="s">
        <v>623</v>
      </c>
      <c r="K491" s="95" t="s">
        <v>144</v>
      </c>
    </row>
    <row r="492" spans="1:11" x14ac:dyDescent="0.25">
      <c r="A492" s="109">
        <v>45558</v>
      </c>
      <c r="B492" s="94">
        <v>831</v>
      </c>
      <c r="C492" s="96">
        <v>395</v>
      </c>
      <c r="D492" s="96" t="s">
        <v>52</v>
      </c>
      <c r="E492" s="97">
        <v>0.61111111111111116</v>
      </c>
      <c r="F492" s="97">
        <v>0.61319444444444449</v>
      </c>
      <c r="G492" s="30">
        <v>2.0833333333333333E-3</v>
      </c>
      <c r="H492" s="96" t="s">
        <v>285</v>
      </c>
      <c r="I492" s="101" t="s">
        <v>689</v>
      </c>
      <c r="J492" s="94" t="s">
        <v>624</v>
      </c>
      <c r="K492" s="94" t="s">
        <v>144</v>
      </c>
    </row>
    <row r="493" spans="1:11" x14ac:dyDescent="0.25">
      <c r="A493" s="110">
        <v>45558</v>
      </c>
      <c r="B493" s="95">
        <v>848</v>
      </c>
      <c r="C493" s="98">
        <v>607</v>
      </c>
      <c r="D493" s="98" t="s">
        <v>48</v>
      </c>
      <c r="E493" s="99">
        <v>0.66666666666666663</v>
      </c>
      <c r="F493" s="99">
        <v>0.66736111111111107</v>
      </c>
      <c r="G493" s="100">
        <v>6.9444444444444447E-4</v>
      </c>
      <c r="H493" s="98">
        <v>68</v>
      </c>
      <c r="I493" s="102" t="s">
        <v>691</v>
      </c>
      <c r="J493" s="95" t="s">
        <v>625</v>
      </c>
      <c r="K493" s="95" t="s">
        <v>144</v>
      </c>
    </row>
    <row r="494" spans="1:11" x14ac:dyDescent="0.25">
      <c r="A494" s="109">
        <v>45561</v>
      </c>
      <c r="B494" s="94">
        <v>822</v>
      </c>
      <c r="C494" s="96">
        <v>207</v>
      </c>
      <c r="D494" s="96" t="s">
        <v>626</v>
      </c>
      <c r="E494" s="97">
        <v>0.35208333333333336</v>
      </c>
      <c r="F494" s="97">
        <v>0.35416666666666669</v>
      </c>
      <c r="G494" s="30">
        <v>2.0833333333333333E-3</v>
      </c>
      <c r="H494" s="96" t="s">
        <v>34</v>
      </c>
      <c r="I494" s="101" t="s">
        <v>694</v>
      </c>
      <c r="J494" s="94" t="s">
        <v>627</v>
      </c>
      <c r="K494" s="94" t="s">
        <v>18</v>
      </c>
    </row>
    <row r="495" spans="1:11" x14ac:dyDescent="0.25">
      <c r="A495" s="110">
        <v>45561</v>
      </c>
      <c r="B495" s="95">
        <v>814</v>
      </c>
      <c r="C495" s="98">
        <v>499</v>
      </c>
      <c r="D495" s="98" t="s">
        <v>57</v>
      </c>
      <c r="E495" s="99">
        <v>0.41249999999999998</v>
      </c>
      <c r="F495" s="99">
        <v>0.56319444444444444</v>
      </c>
      <c r="G495" s="100">
        <v>0.15069444444444444</v>
      </c>
      <c r="H495" s="98">
        <v>105</v>
      </c>
      <c r="I495" s="102" t="s">
        <v>686</v>
      </c>
      <c r="J495" s="95" t="s">
        <v>628</v>
      </c>
      <c r="K495" s="95" t="s">
        <v>18</v>
      </c>
    </row>
    <row r="496" spans="1:11" x14ac:dyDescent="0.25">
      <c r="A496" s="109">
        <v>45561</v>
      </c>
      <c r="B496" s="94">
        <v>821</v>
      </c>
      <c r="C496" s="96">
        <v>1813</v>
      </c>
      <c r="D496" s="96" t="s">
        <v>253</v>
      </c>
      <c r="E496" s="97">
        <v>0.59722222222222221</v>
      </c>
      <c r="F496" s="97">
        <v>0.6430555555555556</v>
      </c>
      <c r="G496" s="30">
        <v>4.583333333333333E-2</v>
      </c>
      <c r="H496" s="96">
        <v>41</v>
      </c>
      <c r="I496" s="101" t="s">
        <v>694</v>
      </c>
      <c r="J496" s="94" t="s">
        <v>629</v>
      </c>
      <c r="K496" s="94" t="s">
        <v>47</v>
      </c>
    </row>
    <row r="497" spans="1:11" x14ac:dyDescent="0.25">
      <c r="A497" s="110">
        <v>45561</v>
      </c>
      <c r="B497" s="95">
        <v>828</v>
      </c>
      <c r="C497" s="98">
        <v>407</v>
      </c>
      <c r="D497" s="98" t="s">
        <v>45</v>
      </c>
      <c r="E497" s="99">
        <v>0.625</v>
      </c>
      <c r="F497" s="99">
        <v>0.64861111111111114</v>
      </c>
      <c r="G497" s="100">
        <v>1.9444444444444445E-2</v>
      </c>
      <c r="H497" s="98" t="s">
        <v>125</v>
      </c>
      <c r="I497" s="102" t="s">
        <v>689</v>
      </c>
      <c r="J497" s="95" t="s">
        <v>630</v>
      </c>
      <c r="K497" s="95" t="s">
        <v>47</v>
      </c>
    </row>
    <row r="498" spans="1:11" x14ac:dyDescent="0.25">
      <c r="A498" s="109">
        <v>45561</v>
      </c>
      <c r="B498" s="94">
        <v>832</v>
      </c>
      <c r="C498" s="96">
        <v>395</v>
      </c>
      <c r="D498" s="96" t="s">
        <v>52</v>
      </c>
      <c r="E498" s="97">
        <v>0.63472222222222219</v>
      </c>
      <c r="F498" s="97">
        <v>0.63680555555555551</v>
      </c>
      <c r="G498" s="30">
        <v>2.0833333333333333E-3</v>
      </c>
      <c r="H498" s="96">
        <v>65</v>
      </c>
      <c r="I498" s="101" t="s">
        <v>686</v>
      </c>
      <c r="J498" s="94" t="s">
        <v>631</v>
      </c>
      <c r="K498" s="94" t="s">
        <v>47</v>
      </c>
    </row>
    <row r="499" spans="1:11" x14ac:dyDescent="0.25">
      <c r="A499" s="110">
        <v>45561</v>
      </c>
      <c r="B499" s="95">
        <v>843</v>
      </c>
      <c r="C499" s="98">
        <v>421</v>
      </c>
      <c r="D499" s="98" t="s">
        <v>54</v>
      </c>
      <c r="E499" s="99">
        <v>0.63888888888888884</v>
      </c>
      <c r="F499" s="99">
        <v>0.65416666666666667</v>
      </c>
      <c r="G499" s="100">
        <v>1.1111111111111112E-2</v>
      </c>
      <c r="H499" s="98" t="s">
        <v>71</v>
      </c>
      <c r="I499" s="102" t="s">
        <v>698</v>
      </c>
      <c r="J499" s="95" t="s">
        <v>632</v>
      </c>
      <c r="K499" s="95" t="s">
        <v>47</v>
      </c>
    </row>
    <row r="500" spans="1:11" x14ac:dyDescent="0.25">
      <c r="A500" s="109">
        <v>45561</v>
      </c>
      <c r="B500" s="94">
        <v>845</v>
      </c>
      <c r="C500" s="96">
        <v>285</v>
      </c>
      <c r="D500" s="96" t="s">
        <v>50</v>
      </c>
      <c r="E500" s="97">
        <v>0.64375000000000004</v>
      </c>
      <c r="F500" s="97">
        <v>0.65277777777777779</v>
      </c>
      <c r="G500" s="30">
        <v>6.9444444444444441E-3</v>
      </c>
      <c r="H500" s="96">
        <v>41</v>
      </c>
      <c r="I500" s="101" t="s">
        <v>694</v>
      </c>
      <c r="J500" s="94" t="s">
        <v>633</v>
      </c>
      <c r="K500" s="94" t="s">
        <v>47</v>
      </c>
    </row>
    <row r="501" spans="1:11" x14ac:dyDescent="0.25">
      <c r="A501" s="110">
        <v>45561</v>
      </c>
      <c r="B501" s="95">
        <v>822</v>
      </c>
      <c r="C501" s="98">
        <v>295</v>
      </c>
      <c r="D501" s="98" t="s">
        <v>113</v>
      </c>
      <c r="E501" s="99">
        <v>0.66666666666666663</v>
      </c>
      <c r="F501" s="99">
        <v>0.68402777777777779</v>
      </c>
      <c r="G501" s="100">
        <v>1.7361111111111112E-2</v>
      </c>
      <c r="H501" s="98" t="s">
        <v>211</v>
      </c>
      <c r="I501" s="102" t="s">
        <v>689</v>
      </c>
      <c r="J501" s="95" t="s">
        <v>634</v>
      </c>
      <c r="K501" s="95" t="s">
        <v>47</v>
      </c>
    </row>
    <row r="502" spans="1:11" x14ac:dyDescent="0.25">
      <c r="A502" s="109">
        <v>45562</v>
      </c>
      <c r="B502" s="94">
        <v>816</v>
      </c>
      <c r="C502" s="96">
        <v>1601</v>
      </c>
      <c r="D502" s="96" t="s">
        <v>116</v>
      </c>
      <c r="E502" s="97">
        <v>0.41666666666666669</v>
      </c>
      <c r="F502" s="97">
        <v>0.45694444444444443</v>
      </c>
      <c r="G502" s="30">
        <v>4.027777777777778E-2</v>
      </c>
      <c r="H502" s="96">
        <v>64</v>
      </c>
      <c r="I502" s="101" t="s">
        <v>686</v>
      </c>
      <c r="J502" s="94" t="s">
        <v>637</v>
      </c>
      <c r="K502" s="94" t="s">
        <v>18</v>
      </c>
    </row>
    <row r="503" spans="1:11" x14ac:dyDescent="0.25">
      <c r="A503" s="110">
        <v>45562</v>
      </c>
      <c r="B503" s="95">
        <v>834</v>
      </c>
      <c r="C503" s="98">
        <v>1803</v>
      </c>
      <c r="D503" s="98" t="s">
        <v>173</v>
      </c>
      <c r="E503" s="99">
        <v>0.35208333333333336</v>
      </c>
      <c r="F503" s="99">
        <v>0.36944444444444446</v>
      </c>
      <c r="G503" s="100">
        <v>1.7361111111111112E-2</v>
      </c>
      <c r="H503" s="98">
        <v>41</v>
      </c>
      <c r="I503" s="102" t="s">
        <v>694</v>
      </c>
      <c r="J503" s="95" t="s">
        <v>638</v>
      </c>
      <c r="K503" s="95" t="s">
        <v>18</v>
      </c>
    </row>
    <row r="504" spans="1:11" x14ac:dyDescent="0.25">
      <c r="A504" s="109">
        <v>45562</v>
      </c>
      <c r="B504" s="94">
        <v>840</v>
      </c>
      <c r="C504" s="96">
        <v>501</v>
      </c>
      <c r="D504" s="96" t="s">
        <v>33</v>
      </c>
      <c r="E504" s="97">
        <v>0.35694444444444445</v>
      </c>
      <c r="F504" s="97">
        <v>0.3611111111111111</v>
      </c>
      <c r="G504" s="30">
        <v>4.1666666666666666E-3</v>
      </c>
      <c r="H504" s="96">
        <v>68</v>
      </c>
      <c r="I504" s="101" t="s">
        <v>691</v>
      </c>
      <c r="J504" s="94" t="s">
        <v>639</v>
      </c>
      <c r="K504" s="94" t="s">
        <v>18</v>
      </c>
    </row>
    <row r="505" spans="1:11" x14ac:dyDescent="0.25">
      <c r="A505" s="110">
        <v>45562</v>
      </c>
      <c r="B505" s="95">
        <v>832</v>
      </c>
      <c r="C505" s="98">
        <v>1655</v>
      </c>
      <c r="D505" s="98" t="s">
        <v>205</v>
      </c>
      <c r="E505" s="99">
        <v>0.4375</v>
      </c>
      <c r="F505" s="99">
        <v>0.74861111111111112</v>
      </c>
      <c r="G505" s="100">
        <v>0.19305555555555556</v>
      </c>
      <c r="H505" s="98" t="s">
        <v>640</v>
      </c>
      <c r="I505" s="102" t="s">
        <v>694</v>
      </c>
      <c r="J505" s="95" t="s">
        <v>641</v>
      </c>
      <c r="K505" s="95" t="s">
        <v>18</v>
      </c>
    </row>
    <row r="506" spans="1:11" x14ac:dyDescent="0.25">
      <c r="A506" s="109">
        <v>45562</v>
      </c>
      <c r="B506" s="94">
        <v>848</v>
      </c>
      <c r="C506" s="96">
        <v>395</v>
      </c>
      <c r="D506" s="96" t="s">
        <v>52</v>
      </c>
      <c r="E506" s="97">
        <v>0.61111111111111116</v>
      </c>
      <c r="F506" s="97">
        <v>0.67291666666666672</v>
      </c>
      <c r="G506" s="30">
        <v>4.8611111111111112E-2</v>
      </c>
      <c r="H506" s="96">
        <v>46</v>
      </c>
      <c r="I506" s="101" t="s">
        <v>694</v>
      </c>
      <c r="J506" s="94" t="s">
        <v>642</v>
      </c>
      <c r="K506" s="94" t="s">
        <v>144</v>
      </c>
    </row>
    <row r="507" spans="1:11" x14ac:dyDescent="0.25">
      <c r="A507" s="110">
        <v>45562</v>
      </c>
      <c r="B507" s="95">
        <v>848</v>
      </c>
      <c r="C507" s="98">
        <v>395</v>
      </c>
      <c r="D507" s="98" t="s">
        <v>52</v>
      </c>
      <c r="E507" s="99">
        <v>0.61111111111111116</v>
      </c>
      <c r="F507" s="99">
        <v>0.67291666666666672</v>
      </c>
      <c r="G507" s="100">
        <v>1.3194444444444444E-2</v>
      </c>
      <c r="H507" s="98">
        <v>68</v>
      </c>
      <c r="I507" s="102" t="s">
        <v>691</v>
      </c>
      <c r="J507" s="95" t="s">
        <v>642</v>
      </c>
      <c r="K507" s="95" t="s">
        <v>144</v>
      </c>
    </row>
    <row r="508" spans="1:11" x14ac:dyDescent="0.25">
      <c r="A508" s="109">
        <v>45562</v>
      </c>
      <c r="B508" s="94">
        <v>852</v>
      </c>
      <c r="C508" s="96">
        <v>107</v>
      </c>
      <c r="D508" s="96" t="s">
        <v>69</v>
      </c>
      <c r="E508" s="97">
        <v>0.64861111111111114</v>
      </c>
      <c r="F508" s="97">
        <v>0.69791666666666663</v>
      </c>
      <c r="G508" s="30">
        <v>1.0416666666666666E-2</v>
      </c>
      <c r="H508" s="96">
        <v>83</v>
      </c>
      <c r="I508" s="101" t="s">
        <v>683</v>
      </c>
      <c r="J508" s="94" t="s">
        <v>643</v>
      </c>
      <c r="K508" s="94" t="s">
        <v>144</v>
      </c>
    </row>
    <row r="509" spans="1:11" x14ac:dyDescent="0.25">
      <c r="A509" s="110">
        <v>45562</v>
      </c>
      <c r="B509" s="95">
        <v>833</v>
      </c>
      <c r="C509" s="98">
        <v>657</v>
      </c>
      <c r="D509" s="98" t="s">
        <v>65</v>
      </c>
      <c r="E509" s="99">
        <v>0.68055555555555558</v>
      </c>
      <c r="F509" s="99">
        <v>0.69166666666666665</v>
      </c>
      <c r="G509" s="100">
        <v>1.1111111111111112E-2</v>
      </c>
      <c r="H509" s="98">
        <v>41</v>
      </c>
      <c r="I509" s="102" t="s">
        <v>694</v>
      </c>
      <c r="J509" s="95" t="s">
        <v>644</v>
      </c>
      <c r="K509" s="95" t="s">
        <v>144</v>
      </c>
    </row>
    <row r="510" spans="1:11" x14ac:dyDescent="0.25">
      <c r="A510" s="109">
        <v>45563</v>
      </c>
      <c r="B510" s="94">
        <v>833</v>
      </c>
      <c r="C510" s="96">
        <v>1695</v>
      </c>
      <c r="D510" s="96" t="s">
        <v>40</v>
      </c>
      <c r="E510" s="97">
        <v>0.69236111111111109</v>
      </c>
      <c r="F510" s="97">
        <v>0.69374999999999998</v>
      </c>
      <c r="G510" s="30">
        <v>1.3888888888888889E-3</v>
      </c>
      <c r="H510" s="96">
        <v>41</v>
      </c>
      <c r="I510" s="101" t="s">
        <v>694</v>
      </c>
      <c r="J510" s="94" t="s">
        <v>645</v>
      </c>
      <c r="K510" s="94" t="s">
        <v>18</v>
      </c>
    </row>
    <row r="511" spans="1:11" x14ac:dyDescent="0.25">
      <c r="A511" s="110">
        <v>45563</v>
      </c>
      <c r="B511" s="95">
        <v>837</v>
      </c>
      <c r="C511" s="98">
        <v>1629</v>
      </c>
      <c r="D511" s="98" t="s">
        <v>120</v>
      </c>
      <c r="E511" s="99">
        <v>0.79166666666666663</v>
      </c>
      <c r="F511" s="99">
        <v>0.80277777777777781</v>
      </c>
      <c r="G511" s="100">
        <v>2.7777777777777779E-3</v>
      </c>
      <c r="H511" s="98" t="s">
        <v>580</v>
      </c>
      <c r="I511" s="102" t="s">
        <v>694</v>
      </c>
      <c r="J511" s="95" t="s">
        <v>646</v>
      </c>
      <c r="K511" s="95" t="s">
        <v>18</v>
      </c>
    </row>
    <row r="512" spans="1:11" x14ac:dyDescent="0.25">
      <c r="A512" s="109">
        <v>45564</v>
      </c>
      <c r="B512" s="94">
        <v>825</v>
      </c>
      <c r="C512" s="96">
        <v>103</v>
      </c>
      <c r="D512" s="96" t="s">
        <v>69</v>
      </c>
      <c r="E512" s="97">
        <v>0.31041666666666667</v>
      </c>
      <c r="F512" s="97">
        <v>0.31458333333333333</v>
      </c>
      <c r="G512" s="30">
        <v>4.1666666666666666E-3</v>
      </c>
      <c r="H512" s="96">
        <v>41</v>
      </c>
      <c r="I512" s="101" t="s">
        <v>694</v>
      </c>
      <c r="J512" s="94" t="s">
        <v>647</v>
      </c>
      <c r="K512" s="94" t="s">
        <v>47</v>
      </c>
    </row>
    <row r="513" spans="1:11" x14ac:dyDescent="0.25">
      <c r="A513" s="110">
        <v>45564</v>
      </c>
      <c r="B513" s="95">
        <v>827</v>
      </c>
      <c r="C513" s="98">
        <v>1819</v>
      </c>
      <c r="D513" s="98" t="s">
        <v>36</v>
      </c>
      <c r="E513" s="99">
        <v>0.32430555555555557</v>
      </c>
      <c r="F513" s="99">
        <v>0.52361111111111114</v>
      </c>
      <c r="G513" s="100">
        <v>0.17152777777777778</v>
      </c>
      <c r="H513" s="98">
        <v>46</v>
      </c>
      <c r="I513" s="102" t="s">
        <v>694</v>
      </c>
      <c r="J513" s="95" t="s">
        <v>648</v>
      </c>
      <c r="K513" s="95" t="s">
        <v>47</v>
      </c>
    </row>
    <row r="514" spans="1:11" x14ac:dyDescent="0.25">
      <c r="A514" s="109">
        <v>45564</v>
      </c>
      <c r="B514" s="94">
        <v>832</v>
      </c>
      <c r="C514" s="96">
        <v>193</v>
      </c>
      <c r="D514" s="96" t="s">
        <v>21</v>
      </c>
      <c r="E514" s="97">
        <v>0.33333333333333331</v>
      </c>
      <c r="F514" s="97">
        <v>0.3347222222222222</v>
      </c>
      <c r="G514" s="30">
        <v>1.3888888888888889E-3</v>
      </c>
      <c r="H514" s="96">
        <v>41</v>
      </c>
      <c r="I514" s="101" t="s">
        <v>694</v>
      </c>
      <c r="J514" s="94" t="s">
        <v>649</v>
      </c>
      <c r="K514" s="94" t="s">
        <v>47</v>
      </c>
    </row>
    <row r="515" spans="1:11" x14ac:dyDescent="0.25">
      <c r="A515" s="110">
        <v>45564</v>
      </c>
      <c r="B515" s="95">
        <v>856</v>
      </c>
      <c r="C515" s="98">
        <v>1045</v>
      </c>
      <c r="D515" s="98" t="s">
        <v>650</v>
      </c>
      <c r="E515" s="99">
        <v>0.53749999999999998</v>
      </c>
      <c r="F515" s="99">
        <v>0.54791666666666672</v>
      </c>
      <c r="G515" s="100">
        <v>1.0416666666666666E-2</v>
      </c>
      <c r="H515" s="98">
        <v>37</v>
      </c>
      <c r="I515" s="102" t="s">
        <v>684</v>
      </c>
      <c r="J515" s="95" t="s">
        <v>651</v>
      </c>
      <c r="K515" s="95" t="s">
        <v>144</v>
      </c>
    </row>
    <row r="516" spans="1:11" x14ac:dyDescent="0.25">
      <c r="A516" s="109">
        <v>45564</v>
      </c>
      <c r="B516" s="94">
        <v>849</v>
      </c>
      <c r="C516" s="96">
        <v>207</v>
      </c>
      <c r="D516" s="96" t="s">
        <v>626</v>
      </c>
      <c r="E516" s="97">
        <v>0.54166666666666663</v>
      </c>
      <c r="F516" s="97">
        <v>0.57638888888888884</v>
      </c>
      <c r="G516" s="30">
        <v>2.9166666666666667E-2</v>
      </c>
      <c r="H516" s="96">
        <v>37</v>
      </c>
      <c r="I516" s="101" t="s">
        <v>684</v>
      </c>
      <c r="J516" s="94" t="s">
        <v>652</v>
      </c>
      <c r="K516" s="94" t="s">
        <v>144</v>
      </c>
    </row>
    <row r="517" spans="1:11" x14ac:dyDescent="0.25">
      <c r="A517" s="110">
        <v>45564</v>
      </c>
      <c r="B517" s="95">
        <v>844</v>
      </c>
      <c r="C517" s="98">
        <v>345</v>
      </c>
      <c r="D517" s="98" t="s">
        <v>24</v>
      </c>
      <c r="E517" s="99">
        <v>0.57430555555555551</v>
      </c>
      <c r="F517" s="99">
        <v>0.59583333333333333</v>
      </c>
      <c r="G517" s="100">
        <v>6.9444444444444441E-3</v>
      </c>
      <c r="H517" s="98">
        <v>35</v>
      </c>
      <c r="I517" s="102" t="s">
        <v>690</v>
      </c>
      <c r="J517" s="95" t="s">
        <v>653</v>
      </c>
      <c r="K517" s="95" t="s">
        <v>144</v>
      </c>
    </row>
    <row r="518" spans="1:11" x14ac:dyDescent="0.25">
      <c r="A518" s="109">
        <v>45564</v>
      </c>
      <c r="B518" s="32">
        <v>820</v>
      </c>
      <c r="C518" s="33">
        <v>919</v>
      </c>
      <c r="D518" s="33" t="s">
        <v>203</v>
      </c>
      <c r="E518" s="34">
        <v>0.57916666666666672</v>
      </c>
      <c r="F518" s="34">
        <v>0.62152777777777779</v>
      </c>
      <c r="G518" s="35">
        <v>8.3333333333333332E-3</v>
      </c>
      <c r="H518" s="33">
        <v>37</v>
      </c>
      <c r="I518" s="103" t="s">
        <v>684</v>
      </c>
      <c r="J518" s="32" t="s">
        <v>654</v>
      </c>
      <c r="K518" s="32" t="s">
        <v>144</v>
      </c>
    </row>
    <row r="519" spans="1:11" x14ac:dyDescent="0.25">
      <c r="A519" s="110">
        <v>45564</v>
      </c>
      <c r="B519" s="36">
        <v>837</v>
      </c>
      <c r="C519" s="37">
        <v>503</v>
      </c>
      <c r="D519" s="37" t="s">
        <v>33</v>
      </c>
      <c r="E519" s="38">
        <v>0.58819444444444446</v>
      </c>
      <c r="F519" s="38">
        <v>0.69305555555555554</v>
      </c>
      <c r="G519" s="39">
        <v>0.10486111111111111</v>
      </c>
      <c r="H519" s="37" t="s">
        <v>655</v>
      </c>
      <c r="I519" s="104" t="s">
        <v>686</v>
      </c>
      <c r="J519" s="36" t="s">
        <v>656</v>
      </c>
      <c r="K519" s="36" t="s">
        <v>144</v>
      </c>
    </row>
    <row r="520" spans="1:11" x14ac:dyDescent="0.25">
      <c r="A520" s="109">
        <v>45564</v>
      </c>
      <c r="B520" s="32">
        <v>842</v>
      </c>
      <c r="C520" s="33">
        <v>657</v>
      </c>
      <c r="D520" s="33" t="s">
        <v>65</v>
      </c>
      <c r="E520" s="34">
        <v>0.6020833333333333</v>
      </c>
      <c r="F520" s="34">
        <v>0.62083333333333335</v>
      </c>
      <c r="G520" s="35">
        <v>1.8749999999999999E-2</v>
      </c>
      <c r="H520" s="33">
        <v>37</v>
      </c>
      <c r="I520" s="103" t="s">
        <v>684</v>
      </c>
      <c r="J520" s="32" t="s">
        <v>657</v>
      </c>
      <c r="K520" s="32" t="s">
        <v>144</v>
      </c>
    </row>
    <row r="521" spans="1:11" x14ac:dyDescent="0.25">
      <c r="A521" s="110">
        <v>45564</v>
      </c>
      <c r="B521" s="36">
        <v>843</v>
      </c>
      <c r="C521" s="37">
        <v>421</v>
      </c>
      <c r="D521" s="37" t="s">
        <v>54</v>
      </c>
      <c r="E521" s="38">
        <v>0.62083333333333335</v>
      </c>
      <c r="F521" s="38">
        <v>0.66388888888888886</v>
      </c>
      <c r="G521" s="39">
        <v>6.2500000000000003E-3</v>
      </c>
      <c r="H521" s="37" t="s">
        <v>659</v>
      </c>
      <c r="I521" s="104" t="s">
        <v>697</v>
      </c>
      <c r="J521" s="36" t="s">
        <v>658</v>
      </c>
      <c r="K521" s="36" t="s">
        <v>144</v>
      </c>
    </row>
    <row r="522" spans="1:11" x14ac:dyDescent="0.25">
      <c r="A522" s="109">
        <v>45564</v>
      </c>
      <c r="B522" s="32">
        <v>829</v>
      </c>
      <c r="C522" s="33">
        <v>395</v>
      </c>
      <c r="D522" s="33" t="s">
        <v>52</v>
      </c>
      <c r="E522" s="34">
        <v>0.625</v>
      </c>
      <c r="F522" s="34">
        <v>0.65</v>
      </c>
      <c r="G522" s="35">
        <v>4.8611111111111112E-3</v>
      </c>
      <c r="H522" s="33">
        <v>65</v>
      </c>
      <c r="I522" s="103" t="s">
        <v>686</v>
      </c>
      <c r="J522" s="32" t="s">
        <v>660</v>
      </c>
      <c r="K522" s="32" t="s">
        <v>144</v>
      </c>
    </row>
    <row r="523" spans="1:11" x14ac:dyDescent="0.25">
      <c r="A523" s="110">
        <v>45564</v>
      </c>
      <c r="B523" s="36">
        <v>829</v>
      </c>
      <c r="C523" s="37">
        <v>395</v>
      </c>
      <c r="D523" s="37" t="s">
        <v>52</v>
      </c>
      <c r="E523" s="38">
        <v>0.625</v>
      </c>
      <c r="F523" s="38">
        <v>0.65</v>
      </c>
      <c r="G523" s="39">
        <v>3.472222222222222E-3</v>
      </c>
      <c r="H523" s="37" t="s">
        <v>166</v>
      </c>
      <c r="I523" s="104" t="s">
        <v>697</v>
      </c>
      <c r="J523" s="36" t="s">
        <v>660</v>
      </c>
      <c r="K523" s="36" t="s">
        <v>144</v>
      </c>
    </row>
    <row r="524" spans="1:11" x14ac:dyDescent="0.25">
      <c r="A524" s="109">
        <v>45564</v>
      </c>
      <c r="B524" s="32">
        <v>829</v>
      </c>
      <c r="C524" s="33">
        <v>395</v>
      </c>
      <c r="D524" s="33" t="s">
        <v>52</v>
      </c>
      <c r="E524" s="34">
        <v>0.625</v>
      </c>
      <c r="F524" s="34">
        <v>0.65</v>
      </c>
      <c r="G524" s="35">
        <v>1.3888888888888889E-3</v>
      </c>
      <c r="H524" s="33" t="s">
        <v>56</v>
      </c>
      <c r="I524" s="103" t="s">
        <v>697</v>
      </c>
      <c r="J524" s="32" t="s">
        <v>660</v>
      </c>
      <c r="K524" s="32" t="s">
        <v>144</v>
      </c>
    </row>
    <row r="525" spans="1:11" x14ac:dyDescent="0.25">
      <c r="A525" s="110">
        <v>45564</v>
      </c>
      <c r="B525" s="36">
        <v>801</v>
      </c>
      <c r="C525" s="37">
        <v>605</v>
      </c>
      <c r="D525" s="37" t="s">
        <v>48</v>
      </c>
      <c r="E525" s="38">
        <v>0.64375000000000004</v>
      </c>
      <c r="F525" s="38">
        <v>0.65486111111111112</v>
      </c>
      <c r="G525" s="39">
        <v>1.1111111111111112E-2</v>
      </c>
      <c r="H525" s="37">
        <v>41</v>
      </c>
      <c r="I525" s="104" t="s">
        <v>694</v>
      </c>
      <c r="J525" s="36" t="s">
        <v>661</v>
      </c>
      <c r="K525" s="36" t="s">
        <v>144</v>
      </c>
    </row>
    <row r="526" spans="1:11" x14ac:dyDescent="0.25">
      <c r="A526" s="109">
        <v>45564</v>
      </c>
      <c r="B526" s="32">
        <v>825</v>
      </c>
      <c r="C526" s="33">
        <v>295</v>
      </c>
      <c r="D526" s="33" t="s">
        <v>113</v>
      </c>
      <c r="E526" s="34">
        <v>0.65277777777777779</v>
      </c>
      <c r="F526" s="34">
        <v>0.65833333333333333</v>
      </c>
      <c r="G526" s="35">
        <v>5.5555555555555558E-3</v>
      </c>
      <c r="H526" s="33">
        <v>37</v>
      </c>
      <c r="I526" s="103" t="s">
        <v>684</v>
      </c>
      <c r="J526" s="32" t="s">
        <v>662</v>
      </c>
      <c r="K526" s="32" t="s">
        <v>144</v>
      </c>
    </row>
    <row r="527" spans="1:11" x14ac:dyDescent="0.25">
      <c r="A527" s="110">
        <v>45565</v>
      </c>
      <c r="B527" s="36">
        <v>822</v>
      </c>
      <c r="C527" s="37">
        <v>233</v>
      </c>
      <c r="D527" s="37" t="s">
        <v>186</v>
      </c>
      <c r="E527" s="38">
        <v>0.29652777777777778</v>
      </c>
      <c r="F527" s="38">
        <v>0.30486111111111114</v>
      </c>
      <c r="G527" s="39">
        <v>8.3333333333333332E-3</v>
      </c>
      <c r="H527" s="37">
        <v>65</v>
      </c>
      <c r="I527" s="104" t="s">
        <v>686</v>
      </c>
      <c r="J527" s="36" t="s">
        <v>663</v>
      </c>
      <c r="K527" s="36" t="s">
        <v>47</v>
      </c>
    </row>
    <row r="528" spans="1:11" x14ac:dyDescent="0.25">
      <c r="A528" s="109">
        <v>45565</v>
      </c>
      <c r="B528" s="32">
        <v>825</v>
      </c>
      <c r="C528" s="33">
        <v>367</v>
      </c>
      <c r="D528" s="33" t="s">
        <v>93</v>
      </c>
      <c r="E528" s="34">
        <v>0.30555555555555558</v>
      </c>
      <c r="F528" s="34">
        <v>0.30763888888888891</v>
      </c>
      <c r="G528" s="35">
        <v>2.0833333333333333E-3</v>
      </c>
      <c r="H528" s="33" t="s">
        <v>659</v>
      </c>
      <c r="I528" s="103" t="s">
        <v>697</v>
      </c>
      <c r="J528" s="32" t="s">
        <v>664</v>
      </c>
      <c r="K528" s="32" t="s">
        <v>47</v>
      </c>
    </row>
    <row r="529" spans="1:11" x14ac:dyDescent="0.25">
      <c r="A529" s="110">
        <v>45565</v>
      </c>
      <c r="B529" s="36">
        <v>844</v>
      </c>
      <c r="C529" s="37">
        <v>343</v>
      </c>
      <c r="D529" s="37" t="s">
        <v>24</v>
      </c>
      <c r="E529" s="38">
        <v>0.31041666666666667</v>
      </c>
      <c r="F529" s="38">
        <v>0.31388888888888888</v>
      </c>
      <c r="G529" s="39">
        <v>3.472222222222222E-3</v>
      </c>
      <c r="H529" s="37" t="s">
        <v>71</v>
      </c>
      <c r="I529" s="104" t="s">
        <v>698</v>
      </c>
      <c r="J529" s="36" t="s">
        <v>665</v>
      </c>
      <c r="K529" s="36" t="s">
        <v>47</v>
      </c>
    </row>
    <row r="530" spans="1:11" x14ac:dyDescent="0.25">
      <c r="A530" s="109">
        <v>45565</v>
      </c>
      <c r="B530" s="32">
        <v>816</v>
      </c>
      <c r="C530" s="33">
        <v>383</v>
      </c>
      <c r="D530" s="33" t="s">
        <v>81</v>
      </c>
      <c r="E530" s="34">
        <v>0.31944444444444442</v>
      </c>
      <c r="F530" s="34">
        <v>0.32847222222222222</v>
      </c>
      <c r="G530" s="35">
        <v>9.0277777777777769E-3</v>
      </c>
      <c r="H530" s="33">
        <v>68</v>
      </c>
      <c r="I530" s="103" t="s">
        <v>691</v>
      </c>
      <c r="J530" s="32" t="s">
        <v>666</v>
      </c>
      <c r="K530" s="32" t="s">
        <v>47</v>
      </c>
    </row>
    <row r="531" spans="1:11" x14ac:dyDescent="0.25">
      <c r="A531" s="110">
        <v>45565</v>
      </c>
      <c r="B531" s="36">
        <v>849</v>
      </c>
      <c r="C531" s="37">
        <v>603</v>
      </c>
      <c r="D531" s="37" t="s">
        <v>48</v>
      </c>
      <c r="E531" s="38">
        <v>0.35208333333333336</v>
      </c>
      <c r="F531" s="38">
        <v>0.3611111111111111</v>
      </c>
      <c r="G531" s="39">
        <v>9.0277777777777769E-3</v>
      </c>
      <c r="H531" s="37" t="s">
        <v>56</v>
      </c>
      <c r="I531" s="104" t="s">
        <v>697</v>
      </c>
      <c r="J531" s="36" t="s">
        <v>667</v>
      </c>
      <c r="K531" s="36" t="s">
        <v>47</v>
      </c>
    </row>
    <row r="532" spans="1:11" x14ac:dyDescent="0.25">
      <c r="A532" s="109">
        <v>45565</v>
      </c>
      <c r="B532" s="32">
        <v>809</v>
      </c>
      <c r="C532" s="33">
        <v>295</v>
      </c>
      <c r="D532" s="33" t="s">
        <v>113</v>
      </c>
      <c r="E532" s="34">
        <v>0.62986111111111109</v>
      </c>
      <c r="F532" s="34">
        <v>0.65763888888888888</v>
      </c>
      <c r="G532" s="35">
        <v>2.7777777777777776E-2</v>
      </c>
      <c r="H532" s="33">
        <v>46</v>
      </c>
      <c r="I532" s="103" t="s">
        <v>694</v>
      </c>
      <c r="J532" s="32" t="s">
        <v>668</v>
      </c>
      <c r="K532" s="32" t="s">
        <v>144</v>
      </c>
    </row>
    <row r="533" spans="1:11" x14ac:dyDescent="0.25">
      <c r="A533" s="110">
        <v>45565</v>
      </c>
      <c r="B533" s="36">
        <v>843</v>
      </c>
      <c r="C533" s="37">
        <v>107</v>
      </c>
      <c r="D533" s="37" t="s">
        <v>69</v>
      </c>
      <c r="E533" s="38">
        <v>0.65763888888888888</v>
      </c>
      <c r="F533" s="38">
        <v>0.67222222222222228</v>
      </c>
      <c r="G533" s="39">
        <v>1.4583333333333334E-2</v>
      </c>
      <c r="H533" s="37" t="s">
        <v>669</v>
      </c>
      <c r="I533" s="104" t="s">
        <v>692</v>
      </c>
      <c r="J533" s="36" t="s">
        <v>670</v>
      </c>
      <c r="K533" s="36" t="s">
        <v>144</v>
      </c>
    </row>
    <row r="534" spans="1:11" x14ac:dyDescent="0.25">
      <c r="A534" s="109">
        <v>45565</v>
      </c>
      <c r="B534" s="32">
        <v>844</v>
      </c>
      <c r="C534" s="33">
        <v>607</v>
      </c>
      <c r="D534" s="33" t="s">
        <v>48</v>
      </c>
      <c r="E534" s="34">
        <v>0.66666666666666663</v>
      </c>
      <c r="F534" s="34">
        <v>0.68819444444444444</v>
      </c>
      <c r="G534" s="35">
        <v>2.1527777777777778E-2</v>
      </c>
      <c r="H534" s="33" t="s">
        <v>669</v>
      </c>
      <c r="I534" s="103" t="s">
        <v>692</v>
      </c>
      <c r="J534" s="32" t="s">
        <v>670</v>
      </c>
      <c r="K534" s="32" t="s">
        <v>144</v>
      </c>
    </row>
    <row r="535" spans="1:11" x14ac:dyDescent="0.25">
      <c r="A535" s="68">
        <v>45565</v>
      </c>
      <c r="B535" s="62">
        <v>825</v>
      </c>
      <c r="C535" s="57">
        <v>259</v>
      </c>
      <c r="D535" s="57" t="s">
        <v>120</v>
      </c>
      <c r="E535" s="63">
        <v>0.67152777777777772</v>
      </c>
      <c r="F535" s="63">
        <v>0.7055555555555556</v>
      </c>
      <c r="G535" s="64">
        <v>3.4027777777777775E-2</v>
      </c>
      <c r="H535" s="57">
        <v>65</v>
      </c>
      <c r="I535" s="115" t="s">
        <v>686</v>
      </c>
      <c r="J535" s="62" t="s">
        <v>206</v>
      </c>
      <c r="K535" s="62" t="s">
        <v>144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FB189-F19C-4E85-B3E8-8C9E710BC79D}">
  <dimension ref="A1:M573"/>
  <sheetViews>
    <sheetView zoomScale="75" zoomScaleNormal="75" workbookViewId="0">
      <selection activeCell="H371" sqref="H371"/>
    </sheetView>
  </sheetViews>
  <sheetFormatPr defaultRowHeight="15" x14ac:dyDescent="0.25"/>
  <cols>
    <col min="1" max="1" width="10.85546875" bestFit="1" customWidth="1"/>
    <col min="2" max="2" width="6.5703125" bestFit="1" customWidth="1"/>
    <col min="9" max="9" width="14" bestFit="1" customWidth="1"/>
    <col min="10" max="10" width="209.140625" bestFit="1" customWidth="1"/>
    <col min="12" max="12" width="21.140625" bestFit="1" customWidth="1"/>
    <col min="13" max="13" width="20.5703125" bestFit="1" customWidth="1"/>
  </cols>
  <sheetData>
    <row r="1" spans="1:13" x14ac:dyDescent="0.25">
      <c r="A1" s="71" t="s">
        <v>5</v>
      </c>
      <c r="B1" s="72" t="s">
        <v>8</v>
      </c>
      <c r="C1" s="72" t="s">
        <v>9</v>
      </c>
      <c r="D1" s="73" t="s">
        <v>4</v>
      </c>
      <c r="E1" s="72" t="s">
        <v>10</v>
      </c>
      <c r="F1" s="72" t="s">
        <v>11</v>
      </c>
      <c r="G1" s="74" t="s">
        <v>1089</v>
      </c>
      <c r="H1" s="75" t="s">
        <v>3</v>
      </c>
      <c r="I1" s="72" t="s">
        <v>6</v>
      </c>
      <c r="J1" s="72" t="s">
        <v>13</v>
      </c>
      <c r="K1" s="72" t="s">
        <v>1</v>
      </c>
      <c r="L1" s="72" t="s">
        <v>14</v>
      </c>
      <c r="M1" s="72" t="s">
        <v>15</v>
      </c>
    </row>
    <row r="2" spans="1:13" x14ac:dyDescent="0.25">
      <c r="A2" s="67">
        <v>45505</v>
      </c>
      <c r="B2" s="13">
        <v>823</v>
      </c>
      <c r="C2" s="15">
        <v>567</v>
      </c>
      <c r="D2" s="15" t="s">
        <v>16</v>
      </c>
      <c r="E2" s="51">
        <v>0.28263888888888888</v>
      </c>
      <c r="F2" s="51">
        <v>0.3125</v>
      </c>
      <c r="G2" s="52">
        <v>2.9861111111111113E-2</v>
      </c>
      <c r="H2" s="15">
        <v>67</v>
      </c>
      <c r="I2" s="52" t="str">
        <f>VLOOKUP(H2,'Master Codes'!B:C,2,FALSE)</f>
        <v>INFT</v>
      </c>
      <c r="J2" s="13" t="s">
        <v>17</v>
      </c>
      <c r="K2" s="13" t="s">
        <v>18</v>
      </c>
      <c r="L2" s="52">
        <f t="shared" ref="L2:L65" si="0" xml:space="preserve"> G2 / COUNTIFS($A:$A, A2, $C:$C, C2)</f>
        <v>2.9861111111111113E-2</v>
      </c>
      <c r="M2" s="85" t="str">
        <f t="shared" ref="M2:M65" si="1">TEXT(A2, "MM/DD/YYYY") &amp; "-" &amp; C2 &amp; "-" &amp; D2</f>
        <v>08/01/2024-567-JFK</v>
      </c>
    </row>
    <row r="3" spans="1:13" x14ac:dyDescent="0.25">
      <c r="A3" s="68">
        <v>45505</v>
      </c>
      <c r="B3" s="14">
        <v>845</v>
      </c>
      <c r="C3" s="16">
        <v>1227</v>
      </c>
      <c r="D3" s="16" t="s">
        <v>19</v>
      </c>
      <c r="E3" s="54">
        <v>0.30138888888888887</v>
      </c>
      <c r="F3" s="54">
        <v>0.33194444444444443</v>
      </c>
      <c r="G3" s="55">
        <v>3.0555555555555555E-2</v>
      </c>
      <c r="H3" s="16">
        <v>41</v>
      </c>
      <c r="I3" s="55" t="str">
        <f>VLOOKUP(H3,'Master Codes'!B:C,2,FALSE)</f>
        <v>MX</v>
      </c>
      <c r="J3" s="14" t="s">
        <v>20</v>
      </c>
      <c r="K3" s="14" t="s">
        <v>18</v>
      </c>
      <c r="L3" s="55">
        <f t="shared" si="0"/>
        <v>3.0555555555555555E-2</v>
      </c>
      <c r="M3" s="10" t="str">
        <f t="shared" si="1"/>
        <v>08/01/2024-1227-BDL</v>
      </c>
    </row>
    <row r="4" spans="1:13" x14ac:dyDescent="0.25">
      <c r="A4" s="67">
        <v>45505</v>
      </c>
      <c r="B4" s="13">
        <v>834</v>
      </c>
      <c r="C4" s="15">
        <v>193</v>
      </c>
      <c r="D4" s="15" t="s">
        <v>21</v>
      </c>
      <c r="E4" s="51">
        <v>0.30555555555555558</v>
      </c>
      <c r="F4" s="51">
        <v>0.31180555555555556</v>
      </c>
      <c r="G4" s="52">
        <v>6.2500000000000003E-3</v>
      </c>
      <c r="H4" s="15" t="s">
        <v>22</v>
      </c>
      <c r="I4" s="52" t="str">
        <f>VLOOKUP(H4,'Master Codes'!B:C,2,FALSE)</f>
        <v>ATC</v>
      </c>
      <c r="J4" s="13" t="s">
        <v>23</v>
      </c>
      <c r="K4" s="13" t="s">
        <v>18</v>
      </c>
      <c r="L4" s="52">
        <f t="shared" si="0"/>
        <v>6.2500000000000003E-3</v>
      </c>
      <c r="M4" s="85" t="str">
        <f t="shared" si="1"/>
        <v>08/01/2024-193-BWI</v>
      </c>
    </row>
    <row r="5" spans="1:13" x14ac:dyDescent="0.25">
      <c r="A5" s="68">
        <v>45505</v>
      </c>
      <c r="B5" s="14">
        <v>826</v>
      </c>
      <c r="C5" s="16">
        <v>341</v>
      </c>
      <c r="D5" s="16" t="s">
        <v>24</v>
      </c>
      <c r="E5" s="54">
        <v>0.31041666666666667</v>
      </c>
      <c r="F5" s="54">
        <v>0.31111111111111112</v>
      </c>
      <c r="G5" s="55">
        <v>6.9444444444444447E-4</v>
      </c>
      <c r="H5" s="16" t="s">
        <v>22</v>
      </c>
      <c r="I5" s="55" t="str">
        <f>VLOOKUP(H5,'Master Codes'!B:C,2,FALSE)</f>
        <v>ATC</v>
      </c>
      <c r="J5" s="14" t="s">
        <v>23</v>
      </c>
      <c r="K5" s="14" t="s">
        <v>18</v>
      </c>
      <c r="L5" s="55">
        <f t="shared" si="0"/>
        <v>6.9444444444444447E-4</v>
      </c>
      <c r="M5" s="10" t="str">
        <f t="shared" si="1"/>
        <v>08/01/2024-341-MCO</v>
      </c>
    </row>
    <row r="6" spans="1:13" x14ac:dyDescent="0.25">
      <c r="A6" s="67">
        <v>45505</v>
      </c>
      <c r="B6" s="13">
        <v>844</v>
      </c>
      <c r="C6" s="15">
        <v>1917</v>
      </c>
      <c r="D6" s="15" t="s">
        <v>25</v>
      </c>
      <c r="E6" s="51">
        <v>0.31527777777777777</v>
      </c>
      <c r="F6" s="51">
        <v>0.32569444444444445</v>
      </c>
      <c r="G6" s="52">
        <v>1.0416666666666666E-2</v>
      </c>
      <c r="H6" s="15" t="s">
        <v>26</v>
      </c>
      <c r="I6" s="52" t="str">
        <f>VLOOKUP(H6,'Master Codes'!B:C,2,FALSE)</f>
        <v>INFT</v>
      </c>
      <c r="J6" s="13" t="s">
        <v>27</v>
      </c>
      <c r="K6" s="13" t="s">
        <v>18</v>
      </c>
      <c r="L6" s="52">
        <f t="shared" si="0"/>
        <v>1.0416666666666666E-2</v>
      </c>
      <c r="M6" s="85" t="str">
        <f t="shared" si="1"/>
        <v>08/01/2024-1917-YYZ</v>
      </c>
    </row>
    <row r="7" spans="1:13" x14ac:dyDescent="0.25">
      <c r="A7" s="68">
        <v>45505</v>
      </c>
      <c r="B7" s="14">
        <v>836</v>
      </c>
      <c r="C7" s="16">
        <v>1123</v>
      </c>
      <c r="D7" s="16" t="s">
        <v>28</v>
      </c>
      <c r="E7" s="54">
        <v>0.34305555555555556</v>
      </c>
      <c r="F7" s="54">
        <v>0.37083333333333335</v>
      </c>
      <c r="G7" s="55">
        <v>2.7777777777777776E-2</v>
      </c>
      <c r="H7" s="16" t="s">
        <v>29</v>
      </c>
      <c r="I7" s="55" t="str">
        <f>VLOOKUP(H7,'Master Codes'!B:C,2,FALSE)</f>
        <v>GRD</v>
      </c>
      <c r="J7" s="14" t="s">
        <v>30</v>
      </c>
      <c r="K7" s="14" t="s">
        <v>18</v>
      </c>
      <c r="L7" s="55">
        <f t="shared" si="0"/>
        <v>2.7777777777777776E-2</v>
      </c>
      <c r="M7" s="10" t="str">
        <f t="shared" si="1"/>
        <v>08/01/2024-1123-SYR</v>
      </c>
    </row>
    <row r="8" spans="1:13" x14ac:dyDescent="0.25">
      <c r="A8" s="67">
        <v>45505</v>
      </c>
      <c r="B8" s="13">
        <v>809</v>
      </c>
      <c r="C8" s="15">
        <v>909</v>
      </c>
      <c r="D8" s="15" t="s">
        <v>31</v>
      </c>
      <c r="E8" s="51">
        <v>0.35208333333333336</v>
      </c>
      <c r="F8" s="51">
        <v>0.3527777777777778</v>
      </c>
      <c r="G8" s="52">
        <v>6.9444444444444447E-4</v>
      </c>
      <c r="H8" s="15">
        <v>41</v>
      </c>
      <c r="I8" s="52" t="str">
        <f>VLOOKUP(H8,'Master Codes'!B:C,2,FALSE)</f>
        <v>MX</v>
      </c>
      <c r="J8" s="13" t="s">
        <v>32</v>
      </c>
      <c r="K8" s="13" t="s">
        <v>18</v>
      </c>
      <c r="L8" s="52">
        <f t="shared" si="0"/>
        <v>6.9444444444444447E-4</v>
      </c>
      <c r="M8" s="85" t="str">
        <f t="shared" si="1"/>
        <v>08/01/2024-909-ILM</v>
      </c>
    </row>
    <row r="9" spans="1:13" x14ac:dyDescent="0.25">
      <c r="A9" s="68">
        <v>45505</v>
      </c>
      <c r="B9" s="14">
        <v>816</v>
      </c>
      <c r="C9" s="16">
        <v>501</v>
      </c>
      <c r="D9" s="16" t="s">
        <v>33</v>
      </c>
      <c r="E9" s="54">
        <v>0.3659722222222222</v>
      </c>
      <c r="F9" s="54">
        <v>0.37569444444444444</v>
      </c>
      <c r="G9" s="55">
        <v>9.7222222222222224E-3</v>
      </c>
      <c r="H9" s="16" t="s">
        <v>34</v>
      </c>
      <c r="I9" s="55" t="str">
        <f>VLOOKUP(H9,'Master Codes'!B:C,2,FALSE)</f>
        <v>MX</v>
      </c>
      <c r="J9" s="14" t="s">
        <v>35</v>
      </c>
      <c r="K9" s="14" t="s">
        <v>18</v>
      </c>
      <c r="L9" s="55">
        <f t="shared" si="0"/>
        <v>9.7222222222222224E-3</v>
      </c>
      <c r="M9" s="10" t="str">
        <f t="shared" si="1"/>
        <v>08/01/2024-501-DFW</v>
      </c>
    </row>
    <row r="10" spans="1:13" x14ac:dyDescent="0.25">
      <c r="A10" s="67">
        <v>45505</v>
      </c>
      <c r="B10" s="13">
        <v>820</v>
      </c>
      <c r="C10" s="15">
        <v>1821</v>
      </c>
      <c r="D10" s="15" t="s">
        <v>36</v>
      </c>
      <c r="E10" s="51">
        <v>0.38472222222222224</v>
      </c>
      <c r="F10" s="51">
        <v>0.40069444444444446</v>
      </c>
      <c r="G10" s="52">
        <v>1.5972222222222221E-2</v>
      </c>
      <c r="H10" s="15">
        <v>41</v>
      </c>
      <c r="I10" s="52" t="str">
        <f>VLOOKUP(H10,'Master Codes'!B:C,2,FALSE)</f>
        <v>MX</v>
      </c>
      <c r="J10" s="13" t="s">
        <v>37</v>
      </c>
      <c r="K10" s="13" t="s">
        <v>18</v>
      </c>
      <c r="L10" s="52">
        <f t="shared" si="0"/>
        <v>1.5972222222222221E-2</v>
      </c>
      <c r="M10" s="85" t="str">
        <f t="shared" si="1"/>
        <v>08/01/2024-1821-PWM</v>
      </c>
    </row>
    <row r="11" spans="1:13" x14ac:dyDescent="0.25">
      <c r="A11" s="68">
        <v>45505</v>
      </c>
      <c r="B11" s="14">
        <v>828</v>
      </c>
      <c r="C11" s="16">
        <v>303</v>
      </c>
      <c r="D11" s="16" t="s">
        <v>38</v>
      </c>
      <c r="E11" s="54">
        <v>0.3888888888888889</v>
      </c>
      <c r="F11" s="54">
        <v>0.40138888888888891</v>
      </c>
      <c r="G11" s="55">
        <v>1.2500000000000001E-2</v>
      </c>
      <c r="H11" s="16">
        <v>41</v>
      </c>
      <c r="I11" s="55" t="str">
        <f>VLOOKUP(H11,'Master Codes'!B:C,2,FALSE)</f>
        <v>MX</v>
      </c>
      <c r="J11" s="14" t="s">
        <v>39</v>
      </c>
      <c r="K11" s="14" t="s">
        <v>18</v>
      </c>
      <c r="L11" s="55">
        <f t="shared" si="0"/>
        <v>1.2500000000000001E-2</v>
      </c>
      <c r="M11" s="10" t="str">
        <f t="shared" si="1"/>
        <v>08/01/2024-303-BZN</v>
      </c>
    </row>
    <row r="12" spans="1:13" x14ac:dyDescent="0.25">
      <c r="A12" s="67">
        <v>45505</v>
      </c>
      <c r="B12" s="13">
        <v>833</v>
      </c>
      <c r="C12" s="15">
        <v>1695</v>
      </c>
      <c r="D12" s="15" t="s">
        <v>40</v>
      </c>
      <c r="E12" s="51">
        <v>0.39583333333333331</v>
      </c>
      <c r="F12" s="51">
        <v>0.40138888888888891</v>
      </c>
      <c r="G12" s="52">
        <v>5.5555555555555558E-3</v>
      </c>
      <c r="H12" s="15">
        <v>41</v>
      </c>
      <c r="I12" s="52" t="str">
        <f>VLOOKUP(H12,'Master Codes'!B:C,2,FALSE)</f>
        <v>MX</v>
      </c>
      <c r="J12" s="13" t="s">
        <v>32</v>
      </c>
      <c r="K12" s="13" t="s">
        <v>18</v>
      </c>
      <c r="L12" s="52">
        <f t="shared" si="0"/>
        <v>5.5555555555555558E-3</v>
      </c>
      <c r="M12" s="85" t="str">
        <f t="shared" si="1"/>
        <v>08/01/2024-1695-YUL</v>
      </c>
    </row>
    <row r="13" spans="1:13" x14ac:dyDescent="0.25">
      <c r="A13" s="68">
        <v>45505</v>
      </c>
      <c r="B13" s="14">
        <v>843</v>
      </c>
      <c r="C13" s="16">
        <v>1053</v>
      </c>
      <c r="D13" s="16" t="s">
        <v>41</v>
      </c>
      <c r="E13" s="54">
        <v>0.40763888888888888</v>
      </c>
      <c r="F13" s="54">
        <v>0.4236111111111111</v>
      </c>
      <c r="G13" s="55">
        <v>1.5972222222222221E-2</v>
      </c>
      <c r="H13" s="16">
        <v>37</v>
      </c>
      <c r="I13" s="55" t="str">
        <f>VLOOKUP(H13,'Master Codes'!B:C,2,FALSE)</f>
        <v>CAT</v>
      </c>
      <c r="J13" s="14" t="s">
        <v>42</v>
      </c>
      <c r="K13" s="14" t="s">
        <v>18</v>
      </c>
      <c r="L13" s="55">
        <f t="shared" si="0"/>
        <v>1.5972222222222221E-2</v>
      </c>
      <c r="M13" s="10" t="str">
        <f t="shared" si="1"/>
        <v>08/01/2024-1053-PIT</v>
      </c>
    </row>
    <row r="14" spans="1:13" x14ac:dyDescent="0.25">
      <c r="A14" s="67">
        <v>45505</v>
      </c>
      <c r="B14" s="13">
        <v>838</v>
      </c>
      <c r="C14" s="15">
        <v>667</v>
      </c>
      <c r="D14" s="15" t="s">
        <v>43</v>
      </c>
      <c r="E14" s="51">
        <v>0.4201388888888889</v>
      </c>
      <c r="F14" s="51">
        <v>0.43402777777777779</v>
      </c>
      <c r="G14" s="52">
        <v>1.3888888888888888E-2</v>
      </c>
      <c r="H14" s="15">
        <v>41</v>
      </c>
      <c r="I14" s="52" t="str">
        <f>VLOOKUP(H14,'Master Codes'!B:C,2,FALSE)</f>
        <v>MX</v>
      </c>
      <c r="J14" s="13" t="s">
        <v>44</v>
      </c>
      <c r="K14" s="13" t="s">
        <v>18</v>
      </c>
      <c r="L14" s="52">
        <f t="shared" si="0"/>
        <v>1.3888888888888888E-2</v>
      </c>
      <c r="M14" s="85" t="str">
        <f t="shared" si="1"/>
        <v>08/01/2024-667-IAD</v>
      </c>
    </row>
    <row r="15" spans="1:13" x14ac:dyDescent="0.25">
      <c r="A15" s="68">
        <v>45505</v>
      </c>
      <c r="B15" s="14">
        <v>830</v>
      </c>
      <c r="C15" s="16">
        <v>407</v>
      </c>
      <c r="D15" s="16" t="s">
        <v>45</v>
      </c>
      <c r="E15" s="54">
        <v>0.6069444444444444</v>
      </c>
      <c r="F15" s="54">
        <v>0.71875</v>
      </c>
      <c r="G15" s="55">
        <v>0.11180555555555556</v>
      </c>
      <c r="H15" s="16">
        <v>46</v>
      </c>
      <c r="I15" s="55" t="str">
        <f>VLOOKUP(H15,'Master Codes'!B:C,2,FALSE)</f>
        <v>MX</v>
      </c>
      <c r="J15" s="14" t="s">
        <v>46</v>
      </c>
      <c r="K15" s="14" t="s">
        <v>47</v>
      </c>
      <c r="L15" s="55">
        <f t="shared" si="0"/>
        <v>0.11180555555555556</v>
      </c>
      <c r="M15" s="10" t="str">
        <f t="shared" si="1"/>
        <v>08/01/2024-407-SAN</v>
      </c>
    </row>
    <row r="16" spans="1:13" x14ac:dyDescent="0.25">
      <c r="A16" s="67">
        <v>45505</v>
      </c>
      <c r="B16" s="13">
        <v>845</v>
      </c>
      <c r="C16" s="15">
        <v>605</v>
      </c>
      <c r="D16" s="15" t="s">
        <v>48</v>
      </c>
      <c r="E16" s="51">
        <v>0.61597222222222225</v>
      </c>
      <c r="F16" s="51">
        <v>0.62291666666666667</v>
      </c>
      <c r="G16" s="52">
        <v>6.9444444444444441E-3</v>
      </c>
      <c r="H16" s="15">
        <v>65</v>
      </c>
      <c r="I16" s="52" t="str">
        <f>VLOOKUP(H16,'Master Codes'!B:C,2,FALSE)</f>
        <v>FLT</v>
      </c>
      <c r="J16" s="13" t="s">
        <v>49</v>
      </c>
      <c r="K16" s="13" t="s">
        <v>47</v>
      </c>
      <c r="L16" s="52">
        <f t="shared" si="0"/>
        <v>6.9444444444444441E-3</v>
      </c>
      <c r="M16" s="85" t="str">
        <f t="shared" si="1"/>
        <v>08/01/2024-605-PHX</v>
      </c>
    </row>
    <row r="17" spans="1:13" x14ac:dyDescent="0.25">
      <c r="A17" s="68">
        <v>45505</v>
      </c>
      <c r="B17" s="14">
        <v>825</v>
      </c>
      <c r="C17" s="16">
        <v>285</v>
      </c>
      <c r="D17" s="16" t="s">
        <v>50</v>
      </c>
      <c r="E17" s="54">
        <v>0.63888888888888884</v>
      </c>
      <c r="F17" s="54">
        <v>0.64930555555555558</v>
      </c>
      <c r="G17" s="55">
        <v>1.0416666666666666E-2</v>
      </c>
      <c r="H17" s="16">
        <v>18</v>
      </c>
      <c r="I17" s="55" t="str">
        <f>VLOOKUP(H17,'Master Codes'!B:C,2,FALSE)</f>
        <v>GRD</v>
      </c>
      <c r="J17" s="14" t="s">
        <v>51</v>
      </c>
      <c r="K17" s="14" t="s">
        <v>47</v>
      </c>
      <c r="L17" s="55">
        <f t="shared" si="0"/>
        <v>1.0416666666666666E-2</v>
      </c>
      <c r="M17" s="10" t="str">
        <f t="shared" si="1"/>
        <v>08/01/2024-285-SEA</v>
      </c>
    </row>
    <row r="18" spans="1:13" x14ac:dyDescent="0.25">
      <c r="A18" s="67">
        <v>45505</v>
      </c>
      <c r="B18" s="13">
        <v>836</v>
      </c>
      <c r="C18" s="15">
        <v>395</v>
      </c>
      <c r="D18" s="15" t="s">
        <v>52</v>
      </c>
      <c r="E18" s="51">
        <v>0.62083333333333335</v>
      </c>
      <c r="F18" s="51">
        <v>0.65902777777777777</v>
      </c>
      <c r="G18" s="52">
        <v>3.8194444444444448E-2</v>
      </c>
      <c r="H18" s="15">
        <v>18</v>
      </c>
      <c r="I18" s="52" t="str">
        <f>VLOOKUP(H18,'Master Codes'!B:C,2,FALSE)</f>
        <v>GRD</v>
      </c>
      <c r="J18" s="13" t="s">
        <v>53</v>
      </c>
      <c r="K18" s="13" t="s">
        <v>47</v>
      </c>
      <c r="L18" s="52">
        <f t="shared" si="0"/>
        <v>3.8194444444444448E-2</v>
      </c>
      <c r="M18" s="85" t="str">
        <f t="shared" si="1"/>
        <v>08/01/2024-395-SFO</v>
      </c>
    </row>
    <row r="19" spans="1:13" x14ac:dyDescent="0.25">
      <c r="A19" s="68">
        <v>45505</v>
      </c>
      <c r="B19" s="14">
        <v>823</v>
      </c>
      <c r="C19" s="16">
        <v>427</v>
      </c>
      <c r="D19" s="16" t="s">
        <v>54</v>
      </c>
      <c r="E19" s="54">
        <v>0.61111111111111116</v>
      </c>
      <c r="F19" s="54">
        <v>0.63749999999999996</v>
      </c>
      <c r="G19" s="55">
        <v>2.361111111111111E-2</v>
      </c>
      <c r="H19" s="16">
        <v>93</v>
      </c>
      <c r="I19" s="55" t="str">
        <f>VLOOKUP(H19,'Master Codes'!B:C,2,FALSE)</f>
        <v>LATE</v>
      </c>
      <c r="J19" s="14" t="s">
        <v>55</v>
      </c>
      <c r="K19" s="14" t="s">
        <v>47</v>
      </c>
      <c r="L19" s="55">
        <f t="shared" si="0"/>
        <v>2.361111111111111E-2</v>
      </c>
      <c r="M19" s="10" t="str">
        <f t="shared" si="1"/>
        <v>08/01/2024-427-LAX</v>
      </c>
    </row>
    <row r="20" spans="1:13" x14ac:dyDescent="0.25">
      <c r="A20" s="68">
        <v>45505</v>
      </c>
      <c r="B20" s="14">
        <v>814</v>
      </c>
      <c r="C20" s="16">
        <v>499</v>
      </c>
      <c r="D20" s="16" t="s">
        <v>57</v>
      </c>
      <c r="E20" s="54">
        <v>0.64861111111111114</v>
      </c>
      <c r="F20" s="54">
        <v>0.67222222222222228</v>
      </c>
      <c r="G20" s="55">
        <v>2.361111111111111E-2</v>
      </c>
      <c r="H20" s="16">
        <v>41</v>
      </c>
      <c r="I20" s="55" t="str">
        <f>VLOOKUP(H20,'Master Codes'!B:C,2,FALSE)</f>
        <v>MX</v>
      </c>
      <c r="J20" s="14" t="s">
        <v>58</v>
      </c>
      <c r="K20" s="14" t="s">
        <v>47</v>
      </c>
      <c r="L20" s="55">
        <f t="shared" si="0"/>
        <v>2.361111111111111E-2</v>
      </c>
      <c r="M20" s="10" t="str">
        <f t="shared" si="1"/>
        <v>08/01/2024-499-IND</v>
      </c>
    </row>
    <row r="21" spans="1:13" x14ac:dyDescent="0.25">
      <c r="A21" s="67">
        <v>45505</v>
      </c>
      <c r="B21" s="13">
        <v>829</v>
      </c>
      <c r="C21" s="15">
        <v>1701</v>
      </c>
      <c r="D21" s="15" t="s">
        <v>59</v>
      </c>
      <c r="E21" s="51">
        <v>0.64375000000000004</v>
      </c>
      <c r="F21" s="51">
        <v>0.69513888888888886</v>
      </c>
      <c r="G21" s="52">
        <v>5.1388888888888887E-2</v>
      </c>
      <c r="H21" s="15">
        <v>41</v>
      </c>
      <c r="I21" s="52" t="str">
        <f>VLOOKUP(H21,'Master Codes'!B:C,2,FALSE)</f>
        <v>MX</v>
      </c>
      <c r="J21" s="13" t="s">
        <v>60</v>
      </c>
      <c r="K21" s="13" t="s">
        <v>47</v>
      </c>
      <c r="L21" s="52">
        <f t="shared" si="0"/>
        <v>5.1388888888888887E-2</v>
      </c>
      <c r="M21" s="85" t="str">
        <f t="shared" si="1"/>
        <v>08/01/2024-1701-SLC</v>
      </c>
    </row>
    <row r="22" spans="1:13" x14ac:dyDescent="0.25">
      <c r="A22" s="68">
        <v>45505</v>
      </c>
      <c r="B22" s="14">
        <v>827</v>
      </c>
      <c r="C22" s="16">
        <v>1273</v>
      </c>
      <c r="D22" s="16" t="s">
        <v>61</v>
      </c>
      <c r="E22" s="54">
        <v>0.65277777777777779</v>
      </c>
      <c r="F22" s="54">
        <v>0.68472222222222223</v>
      </c>
      <c r="G22" s="55">
        <v>3.1944444444444442E-2</v>
      </c>
      <c r="H22" s="16">
        <v>41</v>
      </c>
      <c r="I22" s="55" t="str">
        <f>VLOOKUP(H22,'Master Codes'!B:C,2,FALSE)</f>
        <v>MX</v>
      </c>
      <c r="J22" s="14" t="s">
        <v>62</v>
      </c>
      <c r="K22" s="14" t="s">
        <v>47</v>
      </c>
      <c r="L22" s="55">
        <f t="shared" si="0"/>
        <v>3.1944444444444442E-2</v>
      </c>
      <c r="M22" s="10" t="str">
        <f t="shared" si="1"/>
        <v>08/01/2024-1273-RNO</v>
      </c>
    </row>
    <row r="23" spans="1:13" x14ac:dyDescent="0.25">
      <c r="A23" s="67">
        <v>45505</v>
      </c>
      <c r="B23" s="13">
        <v>809</v>
      </c>
      <c r="C23" s="15">
        <v>1815</v>
      </c>
      <c r="D23" s="15" t="s">
        <v>63</v>
      </c>
      <c r="E23" s="51">
        <v>0.67152777777777772</v>
      </c>
      <c r="F23" s="51">
        <v>0.6743055555555556</v>
      </c>
      <c r="G23" s="52">
        <v>2.7777777777777779E-3</v>
      </c>
      <c r="H23" s="15">
        <v>95</v>
      </c>
      <c r="I23" s="52" t="str">
        <f>VLOOKUP(H23,'Master Codes'!B:C,2,FALSE)</f>
        <v>FLT</v>
      </c>
      <c r="J23" s="13" t="s">
        <v>64</v>
      </c>
      <c r="K23" s="13" t="s">
        <v>47</v>
      </c>
      <c r="L23" s="52">
        <f t="shared" si="0"/>
        <v>2.7777777777777779E-3</v>
      </c>
      <c r="M23" s="85" t="str">
        <f t="shared" si="1"/>
        <v>08/01/2024-1815-MKE</v>
      </c>
    </row>
    <row r="24" spans="1:13" x14ac:dyDescent="0.25">
      <c r="A24" s="68">
        <v>45505</v>
      </c>
      <c r="B24" s="14">
        <v>826</v>
      </c>
      <c r="C24" s="16">
        <v>659</v>
      </c>
      <c r="D24" s="16" t="s">
        <v>65</v>
      </c>
      <c r="E24" s="54">
        <v>0.67638888888888893</v>
      </c>
      <c r="F24" s="54">
        <v>0.74305555555555558</v>
      </c>
      <c r="G24" s="55">
        <v>1.8055555555555554E-2</v>
      </c>
      <c r="H24" s="16">
        <v>93</v>
      </c>
      <c r="I24" s="55" t="str">
        <f>VLOOKUP(H24,'Master Codes'!B:C,2,FALSE)</f>
        <v>LATE</v>
      </c>
      <c r="J24" s="14" t="s">
        <v>66</v>
      </c>
      <c r="K24" s="14" t="s">
        <v>47</v>
      </c>
      <c r="L24" s="55">
        <f t="shared" si="0"/>
        <v>1.8055555555555554E-2</v>
      </c>
      <c r="M24" s="10" t="str">
        <f t="shared" si="1"/>
        <v>08/01/2024-659-DEN</v>
      </c>
    </row>
    <row r="25" spans="1:13" x14ac:dyDescent="0.25">
      <c r="A25" s="68">
        <v>45505</v>
      </c>
      <c r="B25" s="14">
        <v>824</v>
      </c>
      <c r="C25" s="16">
        <v>1953</v>
      </c>
      <c r="D25" s="16" t="s">
        <v>67</v>
      </c>
      <c r="E25" s="54">
        <v>0.68055555555555558</v>
      </c>
      <c r="F25" s="54">
        <v>0.6958333333333333</v>
      </c>
      <c r="G25" s="55">
        <v>6.9444444444444441E-3</v>
      </c>
      <c r="H25" s="16">
        <v>93</v>
      </c>
      <c r="I25" s="55" t="str">
        <f>VLOOKUP(H25,'Master Codes'!B:C,2,FALSE)</f>
        <v>LATE</v>
      </c>
      <c r="J25" s="14" t="s">
        <v>68</v>
      </c>
      <c r="K25" s="14" t="s">
        <v>47</v>
      </c>
      <c r="L25" s="55">
        <f t="shared" si="0"/>
        <v>6.9444444444444441E-3</v>
      </c>
      <c r="M25" s="10" t="str">
        <f t="shared" si="1"/>
        <v>08/01/2024-1953-COS</v>
      </c>
    </row>
    <row r="26" spans="1:13" x14ac:dyDescent="0.25">
      <c r="A26" s="68">
        <v>45505</v>
      </c>
      <c r="B26" s="14">
        <v>828</v>
      </c>
      <c r="C26" s="16">
        <v>107</v>
      </c>
      <c r="D26" s="16" t="s">
        <v>69</v>
      </c>
      <c r="E26" s="54">
        <v>0.66666666666666663</v>
      </c>
      <c r="F26" s="54">
        <v>0.68055555555555558</v>
      </c>
      <c r="G26" s="55">
        <v>1.1805555555555555E-2</v>
      </c>
      <c r="H26" s="16">
        <v>93</v>
      </c>
      <c r="I26" s="55" t="str">
        <f>VLOOKUP(H26,'Master Codes'!B:C,2,FALSE)</f>
        <v>LATE</v>
      </c>
      <c r="J26" s="14" t="s">
        <v>70</v>
      </c>
      <c r="K26" s="14" t="s">
        <v>47</v>
      </c>
      <c r="L26" s="55">
        <f t="shared" si="0"/>
        <v>1.1805555555555555E-2</v>
      </c>
      <c r="M26" s="10" t="str">
        <f t="shared" si="1"/>
        <v>08/01/2024-107-LAS</v>
      </c>
    </row>
    <row r="27" spans="1:13" x14ac:dyDescent="0.25">
      <c r="A27" s="68">
        <v>45505</v>
      </c>
      <c r="B27" s="14">
        <v>848</v>
      </c>
      <c r="C27" s="16">
        <v>1913</v>
      </c>
      <c r="D27" s="16" t="s">
        <v>72</v>
      </c>
      <c r="E27" s="54">
        <v>0.66249999999999998</v>
      </c>
      <c r="F27" s="54">
        <v>0.68541666666666667</v>
      </c>
      <c r="G27" s="55">
        <v>2.2916666666666665E-2</v>
      </c>
      <c r="H27" s="16">
        <v>46</v>
      </c>
      <c r="I27" s="55" t="str">
        <f>VLOOKUP(H27,'Master Codes'!B:C,2,FALSE)</f>
        <v>MX</v>
      </c>
      <c r="J27" s="14" t="s">
        <v>73</v>
      </c>
      <c r="K27" s="14" t="s">
        <v>47</v>
      </c>
      <c r="L27" s="55">
        <f t="shared" si="0"/>
        <v>2.2916666666666665E-2</v>
      </c>
      <c r="M27" s="10" t="str">
        <f t="shared" si="1"/>
        <v>08/01/2024-1913-GRR</v>
      </c>
    </row>
    <row r="28" spans="1:13" x14ac:dyDescent="0.25">
      <c r="A28" s="67">
        <v>45505</v>
      </c>
      <c r="B28" s="13">
        <v>846</v>
      </c>
      <c r="C28" s="15">
        <v>1617</v>
      </c>
      <c r="D28" s="15" t="s">
        <v>74</v>
      </c>
      <c r="E28" s="51">
        <v>0.69027777777777777</v>
      </c>
      <c r="F28" s="51">
        <v>0.79236111111111107</v>
      </c>
      <c r="G28" s="52">
        <v>0.10208333333333333</v>
      </c>
      <c r="H28" s="15">
        <v>41</v>
      </c>
      <c r="I28" s="52" t="str">
        <f>VLOOKUP(H28,'Master Codes'!B:C,2,FALSE)</f>
        <v>MX</v>
      </c>
      <c r="J28" s="13" t="s">
        <v>75</v>
      </c>
      <c r="K28" s="13" t="s">
        <v>47</v>
      </c>
      <c r="L28" s="52">
        <f t="shared" si="0"/>
        <v>0.10208333333333333</v>
      </c>
      <c r="M28" s="85" t="str">
        <f t="shared" si="1"/>
        <v>08/01/2024-1617-FLL</v>
      </c>
    </row>
    <row r="29" spans="1:13" x14ac:dyDescent="0.25">
      <c r="A29" s="68">
        <v>45505</v>
      </c>
      <c r="B29" s="14">
        <v>820</v>
      </c>
      <c r="C29" s="16">
        <v>219</v>
      </c>
      <c r="D29" s="16" t="s">
        <v>76</v>
      </c>
      <c r="E29" s="54">
        <v>0.63472222222222219</v>
      </c>
      <c r="F29" s="54">
        <v>0.74930555555555556</v>
      </c>
      <c r="G29" s="55">
        <v>3.125E-2</v>
      </c>
      <c r="H29" s="16">
        <v>93</v>
      </c>
      <c r="I29" s="55" t="str">
        <f>VLOOKUP(H29,'Master Codes'!B:C,2,FALSE)</f>
        <v>LATE</v>
      </c>
      <c r="J29" s="14" t="s">
        <v>77</v>
      </c>
      <c r="K29" s="14" t="s">
        <v>47</v>
      </c>
      <c r="L29" s="55">
        <f t="shared" si="0"/>
        <v>3.125E-2</v>
      </c>
      <c r="M29" s="10" t="str">
        <f t="shared" si="1"/>
        <v>08/01/2024-219-CVG</v>
      </c>
    </row>
    <row r="30" spans="1:13" x14ac:dyDescent="0.25">
      <c r="A30" s="68">
        <v>45505</v>
      </c>
      <c r="B30" s="14">
        <v>804</v>
      </c>
      <c r="C30" s="16">
        <v>473</v>
      </c>
      <c r="D30" s="16" t="s">
        <v>78</v>
      </c>
      <c r="E30" s="54">
        <v>0.70833333333333337</v>
      </c>
      <c r="F30" s="54">
        <v>0.74791666666666667</v>
      </c>
      <c r="G30" s="55">
        <v>2.4305555555555556E-2</v>
      </c>
      <c r="H30" s="16">
        <v>93</v>
      </c>
      <c r="I30" s="55" t="str">
        <f>VLOOKUP(H30,'Master Codes'!B:C,2,FALSE)</f>
        <v>LATE</v>
      </c>
      <c r="J30" s="14" t="s">
        <v>79</v>
      </c>
      <c r="K30" s="14" t="s">
        <v>47</v>
      </c>
      <c r="L30" s="55">
        <f t="shared" si="0"/>
        <v>2.4305555555555556E-2</v>
      </c>
      <c r="M30" s="10" t="str">
        <f t="shared" si="1"/>
        <v>08/01/2024-473-ANC</v>
      </c>
    </row>
    <row r="31" spans="1:13" x14ac:dyDescent="0.25">
      <c r="A31" s="68">
        <v>45506</v>
      </c>
      <c r="B31" s="14">
        <v>830</v>
      </c>
      <c r="C31" s="16">
        <v>391</v>
      </c>
      <c r="D31" s="16" t="s">
        <v>52</v>
      </c>
      <c r="E31" s="54">
        <v>0.25</v>
      </c>
      <c r="F31" s="54">
        <v>0.25624999999999998</v>
      </c>
      <c r="G31" s="55">
        <v>6.2499999999999778E-3</v>
      </c>
      <c r="H31" s="16">
        <v>67</v>
      </c>
      <c r="I31" s="55" t="str">
        <f>VLOOKUP(H31,'Master Codes'!B:C,2,FALSE)</f>
        <v>INFT</v>
      </c>
      <c r="J31" s="14" t="s">
        <v>80</v>
      </c>
      <c r="K31" s="14" t="s">
        <v>18</v>
      </c>
      <c r="L31" s="55">
        <f t="shared" si="0"/>
        <v>6.2499999999999778E-3</v>
      </c>
      <c r="M31" s="10" t="str">
        <f t="shared" si="1"/>
        <v>08/02/2024-391-SFO</v>
      </c>
    </row>
    <row r="32" spans="1:13" x14ac:dyDescent="0.25">
      <c r="A32" s="67">
        <v>45506</v>
      </c>
      <c r="B32" s="13">
        <v>824</v>
      </c>
      <c r="C32" s="15">
        <v>383</v>
      </c>
      <c r="D32" s="15" t="s">
        <v>81</v>
      </c>
      <c r="E32" s="51">
        <v>0.27361111111111114</v>
      </c>
      <c r="F32" s="51">
        <v>0.29652777777777778</v>
      </c>
      <c r="G32" s="52">
        <v>2.2916666666666665E-2</v>
      </c>
      <c r="H32" s="15">
        <v>51</v>
      </c>
      <c r="I32" s="52" t="str">
        <f>VLOOKUP(H32,'Master Codes'!B:C,2,FALSE)</f>
        <v>WX</v>
      </c>
      <c r="J32" s="13" t="s">
        <v>82</v>
      </c>
      <c r="K32" s="13" t="s">
        <v>18</v>
      </c>
      <c r="L32" s="52">
        <f t="shared" si="0"/>
        <v>2.2916666666666665E-2</v>
      </c>
      <c r="M32" s="85" t="str">
        <f t="shared" si="1"/>
        <v>08/02/2024-383-RSW</v>
      </c>
    </row>
    <row r="33" spans="1:13" x14ac:dyDescent="0.25">
      <c r="A33" s="68">
        <v>45506</v>
      </c>
      <c r="B33" s="14">
        <v>831</v>
      </c>
      <c r="C33" s="16">
        <v>1907</v>
      </c>
      <c r="D33" s="16" t="s">
        <v>83</v>
      </c>
      <c r="E33" s="54">
        <v>0.28263888888888888</v>
      </c>
      <c r="F33" s="54">
        <v>0.29097222222222224</v>
      </c>
      <c r="G33" s="55">
        <v>8.3333333333333592E-3</v>
      </c>
      <c r="H33" s="14">
        <v>18</v>
      </c>
      <c r="I33" s="55" t="str">
        <f>VLOOKUP(H33,'Master Codes'!B:C,2,FALSE)</f>
        <v>GRD</v>
      </c>
      <c r="J33" s="14" t="s">
        <v>84</v>
      </c>
      <c r="K33" s="14" t="s">
        <v>18</v>
      </c>
      <c r="L33" s="55">
        <f t="shared" si="0"/>
        <v>8.3333333333333592E-3</v>
      </c>
      <c r="M33" s="10" t="str">
        <f t="shared" si="1"/>
        <v>08/02/2024-1907-DTW</v>
      </c>
    </row>
    <row r="34" spans="1:13" x14ac:dyDescent="0.25">
      <c r="A34" s="67">
        <v>45506</v>
      </c>
      <c r="B34" s="13">
        <v>804</v>
      </c>
      <c r="C34" s="15">
        <v>1835</v>
      </c>
      <c r="D34" s="15" t="s">
        <v>85</v>
      </c>
      <c r="E34" s="51">
        <v>0.29652777777777778</v>
      </c>
      <c r="F34" s="51">
        <v>0.30763888888888891</v>
      </c>
      <c r="G34" s="52">
        <v>9.0277777777777769E-3</v>
      </c>
      <c r="H34" s="15">
        <v>93</v>
      </c>
      <c r="I34" s="52" t="str">
        <f>VLOOKUP(H34,'Master Codes'!B:C,2,FALSE)</f>
        <v>LATE</v>
      </c>
      <c r="J34" s="13" t="s">
        <v>86</v>
      </c>
      <c r="K34" s="13" t="s">
        <v>18</v>
      </c>
      <c r="L34" s="52">
        <f t="shared" si="0"/>
        <v>9.0277777777777769E-3</v>
      </c>
      <c r="M34" s="85" t="str">
        <f t="shared" si="1"/>
        <v>08/02/2024-1835-SAT</v>
      </c>
    </row>
    <row r="35" spans="1:13" x14ac:dyDescent="0.25">
      <c r="A35" s="67">
        <v>45506</v>
      </c>
      <c r="B35" s="13">
        <v>836</v>
      </c>
      <c r="C35" s="15">
        <v>489</v>
      </c>
      <c r="D35" s="15" t="s">
        <v>88</v>
      </c>
      <c r="E35" s="51">
        <v>0.31041666666666667</v>
      </c>
      <c r="F35" s="51">
        <v>0.31666666666666665</v>
      </c>
      <c r="G35" s="52">
        <v>6.2499999999999778E-3</v>
      </c>
      <c r="H35" s="15">
        <v>67</v>
      </c>
      <c r="I35" s="52" t="str">
        <f>VLOOKUP(H35,'Master Codes'!B:C,2,FALSE)</f>
        <v>INFT</v>
      </c>
      <c r="J35" s="13" t="s">
        <v>80</v>
      </c>
      <c r="K35" s="13" t="s">
        <v>18</v>
      </c>
      <c r="L35" s="52">
        <f t="shared" si="0"/>
        <v>6.2499999999999778E-3</v>
      </c>
      <c r="M35" s="85" t="str">
        <f t="shared" si="1"/>
        <v>08/02/2024-489-FCA</v>
      </c>
    </row>
    <row r="36" spans="1:13" x14ac:dyDescent="0.25">
      <c r="A36" s="68">
        <v>45506</v>
      </c>
      <c r="B36" s="14">
        <v>816</v>
      </c>
      <c r="C36" s="16">
        <v>1775</v>
      </c>
      <c r="D36" s="16" t="s">
        <v>89</v>
      </c>
      <c r="E36" s="54">
        <v>0.32430555555555557</v>
      </c>
      <c r="F36" s="54">
        <v>0.3263888888888889</v>
      </c>
      <c r="G36" s="55">
        <v>2.0833333333333259E-3</v>
      </c>
      <c r="H36" s="16" t="s">
        <v>90</v>
      </c>
      <c r="I36" s="55" t="str">
        <f>VLOOKUP(H36,'Master Codes'!B:C,2,FALSE)</f>
        <v>LATE</v>
      </c>
      <c r="J36" s="14" t="s">
        <v>91</v>
      </c>
      <c r="K36" s="14" t="s">
        <v>18</v>
      </c>
      <c r="L36" s="55">
        <f t="shared" si="0"/>
        <v>2.0833333333333259E-3</v>
      </c>
      <c r="M36" s="10" t="str">
        <f t="shared" si="1"/>
        <v>08/02/2024-1775-PHL</v>
      </c>
    </row>
    <row r="37" spans="1:13" x14ac:dyDescent="0.25">
      <c r="A37" s="67">
        <v>45506</v>
      </c>
      <c r="B37" s="13">
        <v>825</v>
      </c>
      <c r="C37" s="15">
        <v>558</v>
      </c>
      <c r="D37" s="15" t="s">
        <v>92</v>
      </c>
      <c r="E37" s="51">
        <v>0.33333333333333331</v>
      </c>
      <c r="F37" s="51">
        <v>0.34583333333333333</v>
      </c>
      <c r="G37" s="52">
        <v>1.2500000000000011E-2</v>
      </c>
      <c r="H37" s="15">
        <v>67</v>
      </c>
      <c r="I37" s="52" t="str">
        <f>VLOOKUP(H37,'Master Codes'!B:C,2,FALSE)</f>
        <v>INFT</v>
      </c>
      <c r="J37" s="13" t="s">
        <v>80</v>
      </c>
      <c r="K37" s="13" t="s">
        <v>18</v>
      </c>
      <c r="L37" s="52">
        <f t="shared" si="0"/>
        <v>1.2500000000000011E-2</v>
      </c>
      <c r="M37" s="85" t="str">
        <f t="shared" si="1"/>
        <v>08/02/2024-558-EAU</v>
      </c>
    </row>
    <row r="38" spans="1:13" x14ac:dyDescent="0.25">
      <c r="A38" s="68">
        <v>45506</v>
      </c>
      <c r="B38" s="14">
        <v>844</v>
      </c>
      <c r="C38" s="16">
        <v>367</v>
      </c>
      <c r="D38" s="16" t="s">
        <v>93</v>
      </c>
      <c r="E38" s="54">
        <v>0.34722222222222221</v>
      </c>
      <c r="F38" s="54">
        <v>0.35347222222222224</v>
      </c>
      <c r="G38" s="55">
        <v>6.2500000000000333E-3</v>
      </c>
      <c r="H38" s="16" t="s">
        <v>22</v>
      </c>
      <c r="I38" s="55" t="str">
        <f>VLOOKUP(H38,'Master Codes'!B:C,2,FALSE)</f>
        <v>ATC</v>
      </c>
      <c r="J38" s="14" t="s">
        <v>23</v>
      </c>
      <c r="K38" s="14" t="s">
        <v>18</v>
      </c>
      <c r="L38" s="55">
        <f t="shared" si="0"/>
        <v>6.2500000000000333E-3</v>
      </c>
      <c r="M38" s="10" t="str">
        <f t="shared" si="1"/>
        <v>08/02/2024-367-TPA</v>
      </c>
    </row>
    <row r="39" spans="1:13" x14ac:dyDescent="0.25">
      <c r="A39" s="67">
        <v>45506</v>
      </c>
      <c r="B39" s="13">
        <v>823</v>
      </c>
      <c r="C39" s="15">
        <v>1419</v>
      </c>
      <c r="D39" s="15" t="s">
        <v>94</v>
      </c>
      <c r="E39" s="51">
        <v>0.3611111111111111</v>
      </c>
      <c r="F39" s="51">
        <v>0.36319444444444443</v>
      </c>
      <c r="G39" s="52">
        <v>2.0833333333333259E-3</v>
      </c>
      <c r="H39" s="15" t="s">
        <v>34</v>
      </c>
      <c r="I39" s="52" t="str">
        <f>VLOOKUP(H39,'Master Codes'!B:C,2,FALSE)</f>
        <v>MX</v>
      </c>
      <c r="J39" s="13" t="s">
        <v>95</v>
      </c>
      <c r="K39" s="13" t="s">
        <v>18</v>
      </c>
      <c r="L39" s="52">
        <f t="shared" si="0"/>
        <v>2.0833333333333259E-3</v>
      </c>
      <c r="M39" s="85" t="str">
        <f t="shared" si="1"/>
        <v>08/02/2024-1419-RIC</v>
      </c>
    </row>
    <row r="40" spans="1:13" x14ac:dyDescent="0.25">
      <c r="A40" s="68">
        <v>45506</v>
      </c>
      <c r="B40" s="14">
        <v>801</v>
      </c>
      <c r="C40" s="16">
        <v>501</v>
      </c>
      <c r="D40" s="16" t="s">
        <v>33</v>
      </c>
      <c r="E40" s="54">
        <v>0.3659722222222222</v>
      </c>
      <c r="F40" s="54">
        <v>0.39305555555555555</v>
      </c>
      <c r="G40" s="55">
        <v>2.7083333333333348E-2</v>
      </c>
      <c r="H40" s="16">
        <v>41</v>
      </c>
      <c r="I40" s="55" t="str">
        <f>VLOOKUP(H40,'Master Codes'!B:C,2,FALSE)</f>
        <v>MX</v>
      </c>
      <c r="J40" s="14" t="s">
        <v>96</v>
      </c>
      <c r="K40" s="14" t="s">
        <v>18</v>
      </c>
      <c r="L40" s="55">
        <f t="shared" si="0"/>
        <v>2.7083333333333348E-2</v>
      </c>
      <c r="M40" s="10" t="str">
        <f t="shared" si="1"/>
        <v>08/02/2024-501-DFW</v>
      </c>
    </row>
    <row r="41" spans="1:13" x14ac:dyDescent="0.25">
      <c r="A41" s="67">
        <v>45506</v>
      </c>
      <c r="B41" s="13">
        <v>820</v>
      </c>
      <c r="C41" s="15">
        <v>1947</v>
      </c>
      <c r="D41" s="15" t="s">
        <v>97</v>
      </c>
      <c r="E41" s="51">
        <v>0.37083333333333335</v>
      </c>
      <c r="F41" s="51">
        <v>0.40138888888888891</v>
      </c>
      <c r="G41" s="52">
        <v>3.0555555555555558E-2</v>
      </c>
      <c r="H41" s="15">
        <v>46</v>
      </c>
      <c r="I41" s="52" t="str">
        <f>VLOOKUP(H41,'Master Codes'!B:C,2,FALSE)</f>
        <v>MX</v>
      </c>
      <c r="J41" s="13" t="s">
        <v>98</v>
      </c>
      <c r="K41" s="13" t="s">
        <v>18</v>
      </c>
      <c r="L41" s="52">
        <f t="shared" si="0"/>
        <v>3.0555555555555558E-2</v>
      </c>
      <c r="M41" s="85" t="str">
        <f t="shared" si="1"/>
        <v>08/02/2024-1947-CLT</v>
      </c>
    </row>
    <row r="42" spans="1:13" x14ac:dyDescent="0.25">
      <c r="A42" s="68">
        <v>45506</v>
      </c>
      <c r="B42" s="14">
        <v>834</v>
      </c>
      <c r="C42" s="16">
        <v>1821</v>
      </c>
      <c r="D42" s="16" t="s">
        <v>36</v>
      </c>
      <c r="E42" s="54">
        <v>0.375</v>
      </c>
      <c r="F42" s="54">
        <v>0.48194444444444445</v>
      </c>
      <c r="G42" s="55">
        <v>0.10694444444444445</v>
      </c>
      <c r="H42" s="16">
        <v>51</v>
      </c>
      <c r="I42" s="55" t="str">
        <f>VLOOKUP(H42,'Master Codes'!B:C,2,FALSE)</f>
        <v>WX</v>
      </c>
      <c r="J42" s="14" t="s">
        <v>82</v>
      </c>
      <c r="K42" s="14" t="s">
        <v>18</v>
      </c>
      <c r="L42" s="55">
        <f t="shared" si="0"/>
        <v>0.10694444444444445</v>
      </c>
      <c r="M42" s="10" t="str">
        <f t="shared" si="1"/>
        <v>08/02/2024-1821-PWM</v>
      </c>
    </row>
    <row r="43" spans="1:13" x14ac:dyDescent="0.25">
      <c r="A43" s="67">
        <v>45506</v>
      </c>
      <c r="B43" s="13">
        <v>822</v>
      </c>
      <c r="C43" s="15">
        <v>1057</v>
      </c>
      <c r="D43" s="15" t="s">
        <v>99</v>
      </c>
      <c r="E43" s="51">
        <v>0.41666666666666669</v>
      </c>
      <c r="F43" s="51">
        <v>0.56944444444444442</v>
      </c>
      <c r="G43" s="52">
        <v>0.15277777777777779</v>
      </c>
      <c r="H43" s="15">
        <v>46</v>
      </c>
      <c r="I43" s="52" t="str">
        <f>VLOOKUP(H43,'Master Codes'!B:C,2,FALSE)</f>
        <v>MX</v>
      </c>
      <c r="J43" s="13" t="s">
        <v>100</v>
      </c>
      <c r="K43" s="13" t="s">
        <v>18</v>
      </c>
      <c r="L43" s="52">
        <f t="shared" si="0"/>
        <v>0.15277777777777779</v>
      </c>
      <c r="M43" s="85" t="str">
        <f t="shared" si="1"/>
        <v>08/02/2024-1057-BUF</v>
      </c>
    </row>
    <row r="44" spans="1:13" x14ac:dyDescent="0.25">
      <c r="A44" s="68">
        <v>45506</v>
      </c>
      <c r="B44" s="14">
        <v>809</v>
      </c>
      <c r="C44" s="16">
        <v>1651</v>
      </c>
      <c r="D44" s="16" t="s">
        <v>33</v>
      </c>
      <c r="E44" s="54">
        <v>0.4513888888888889</v>
      </c>
      <c r="F44" s="54">
        <v>0.50624999999999998</v>
      </c>
      <c r="G44" s="55">
        <v>5.486111111111111E-2</v>
      </c>
      <c r="H44" s="16">
        <v>51</v>
      </c>
      <c r="I44" s="55" t="str">
        <f>VLOOKUP(H44,'Master Codes'!B:C,2,FALSE)</f>
        <v>WX</v>
      </c>
      <c r="J44" s="14" t="s">
        <v>100</v>
      </c>
      <c r="K44" s="14" t="s">
        <v>18</v>
      </c>
      <c r="L44" s="55">
        <f t="shared" si="0"/>
        <v>5.486111111111111E-2</v>
      </c>
      <c r="M44" s="10" t="str">
        <f t="shared" si="1"/>
        <v>08/02/2024-1651-DFW</v>
      </c>
    </row>
    <row r="45" spans="1:13" x14ac:dyDescent="0.25">
      <c r="A45" s="67">
        <v>45506</v>
      </c>
      <c r="B45" s="13">
        <v>840</v>
      </c>
      <c r="C45" s="15">
        <v>101</v>
      </c>
      <c r="D45" s="15" t="s">
        <v>69</v>
      </c>
      <c r="E45" s="51">
        <v>0.50486111111111109</v>
      </c>
      <c r="F45" s="51">
        <v>0.51736111111111116</v>
      </c>
      <c r="G45" s="52">
        <v>2.0833333333333333E-3</v>
      </c>
      <c r="H45" s="15">
        <v>93</v>
      </c>
      <c r="I45" s="52" t="str">
        <f>VLOOKUP(H45,'Master Codes'!B:C,2,FALSE)</f>
        <v>LATE</v>
      </c>
      <c r="J45" s="13" t="s">
        <v>101</v>
      </c>
      <c r="K45" s="13" t="s">
        <v>102</v>
      </c>
      <c r="L45" s="52">
        <f t="shared" si="0"/>
        <v>2.0833333333333333E-3</v>
      </c>
      <c r="M45" s="85" t="str">
        <f t="shared" si="1"/>
        <v>08/02/2024-101-LAS</v>
      </c>
    </row>
    <row r="46" spans="1:13" x14ac:dyDescent="0.25">
      <c r="A46" s="67">
        <v>45506</v>
      </c>
      <c r="B46" s="13">
        <v>831</v>
      </c>
      <c r="C46" s="15">
        <v>209</v>
      </c>
      <c r="D46" s="15" t="s">
        <v>104</v>
      </c>
      <c r="E46" s="51">
        <v>0.51388888888888884</v>
      </c>
      <c r="F46" s="51">
        <v>0.53680555555555554</v>
      </c>
      <c r="G46" s="52">
        <v>2.2916666666666665E-2</v>
      </c>
      <c r="H46" s="15" t="s">
        <v>103</v>
      </c>
      <c r="I46" s="52" t="str">
        <f>VLOOKUP(H46,'Master Codes'!B:C,2,FALSE)</f>
        <v>GRD</v>
      </c>
      <c r="J46" s="13" t="s">
        <v>105</v>
      </c>
      <c r="K46" s="13" t="s">
        <v>102</v>
      </c>
      <c r="L46" s="52">
        <f t="shared" si="0"/>
        <v>2.2916666666666665E-2</v>
      </c>
      <c r="M46" s="85" t="str">
        <f t="shared" si="1"/>
        <v>08/02/2024-209-MYR</v>
      </c>
    </row>
    <row r="47" spans="1:13" x14ac:dyDescent="0.25">
      <c r="A47" s="68">
        <v>45506</v>
      </c>
      <c r="B47" s="14">
        <v>814</v>
      </c>
      <c r="C47" s="16">
        <v>499</v>
      </c>
      <c r="D47" s="16" t="s">
        <v>57</v>
      </c>
      <c r="E47" s="54">
        <v>0.61597222222222225</v>
      </c>
      <c r="F47" s="54">
        <v>0.62361111111111112</v>
      </c>
      <c r="G47" s="55">
        <v>7.6388888888888886E-3</v>
      </c>
      <c r="H47" s="16">
        <v>37</v>
      </c>
      <c r="I47" s="55" t="str">
        <f>VLOOKUP(H47,'Master Codes'!B:C,2,FALSE)</f>
        <v>CAT</v>
      </c>
      <c r="J47" s="14" t="s">
        <v>106</v>
      </c>
      <c r="K47" s="14" t="s">
        <v>102</v>
      </c>
      <c r="L47" s="55">
        <f t="shared" si="0"/>
        <v>7.6388888888888886E-3</v>
      </c>
      <c r="M47" s="10" t="str">
        <f t="shared" si="1"/>
        <v>08/02/2024-499-IND</v>
      </c>
    </row>
    <row r="48" spans="1:13" x14ac:dyDescent="0.25">
      <c r="A48" s="67">
        <v>45506</v>
      </c>
      <c r="B48" s="13">
        <v>808</v>
      </c>
      <c r="C48" s="15">
        <v>285</v>
      </c>
      <c r="D48" s="15" t="s">
        <v>50</v>
      </c>
      <c r="E48" s="51">
        <v>0.625</v>
      </c>
      <c r="F48" s="51">
        <v>0.65138888888888891</v>
      </c>
      <c r="G48" s="52">
        <v>1.0416666666666666E-2</v>
      </c>
      <c r="H48" s="15">
        <v>46</v>
      </c>
      <c r="I48" s="52" t="str">
        <f>VLOOKUP(H48,'Master Codes'!B:C,2,FALSE)</f>
        <v>MX</v>
      </c>
      <c r="J48" s="13" t="s">
        <v>107</v>
      </c>
      <c r="K48" s="13" t="s">
        <v>102</v>
      </c>
      <c r="L48" s="52">
        <f t="shared" si="0"/>
        <v>1.0416666666666666E-2</v>
      </c>
      <c r="M48" s="85" t="str">
        <f t="shared" si="1"/>
        <v>08/02/2024-285-SEA</v>
      </c>
    </row>
    <row r="49" spans="1:13" x14ac:dyDescent="0.25">
      <c r="A49" s="67">
        <v>45506</v>
      </c>
      <c r="B49" s="13">
        <v>827</v>
      </c>
      <c r="C49" s="15">
        <v>407</v>
      </c>
      <c r="D49" s="15" t="s">
        <v>45</v>
      </c>
      <c r="E49" s="51">
        <v>0.62083333333333335</v>
      </c>
      <c r="F49" s="51">
        <v>0.62916666666666665</v>
      </c>
      <c r="G49" s="52">
        <v>8.3333333333333332E-3</v>
      </c>
      <c r="H49" s="15">
        <v>41</v>
      </c>
      <c r="I49" s="52" t="str">
        <f>VLOOKUP(H49,'Master Codes'!B:C,2,FALSE)</f>
        <v>MX</v>
      </c>
      <c r="J49" s="13" t="s">
        <v>108</v>
      </c>
      <c r="K49" s="13" t="s">
        <v>102</v>
      </c>
      <c r="L49" s="52">
        <f t="shared" si="0"/>
        <v>8.3333333333333332E-3</v>
      </c>
      <c r="M49" s="85" t="str">
        <f t="shared" si="1"/>
        <v>08/02/2024-407-SAN</v>
      </c>
    </row>
    <row r="50" spans="1:13" x14ac:dyDescent="0.25">
      <c r="A50" s="68">
        <v>45506</v>
      </c>
      <c r="B50" s="14">
        <v>816</v>
      </c>
      <c r="C50" s="16">
        <v>425</v>
      </c>
      <c r="D50" s="16" t="s">
        <v>54</v>
      </c>
      <c r="E50" s="54">
        <v>0.62986111111111109</v>
      </c>
      <c r="F50" s="54">
        <v>0.6430555555555556</v>
      </c>
      <c r="G50" s="55">
        <v>1.3194444444444444E-2</v>
      </c>
      <c r="H50" s="16">
        <v>41</v>
      </c>
      <c r="I50" s="55" t="str">
        <f>VLOOKUP(H50,'Master Codes'!B:C,2,FALSE)</f>
        <v>MX</v>
      </c>
      <c r="J50" s="14" t="s">
        <v>109</v>
      </c>
      <c r="K50" s="14" t="s">
        <v>102</v>
      </c>
      <c r="L50" s="55">
        <f t="shared" si="0"/>
        <v>1.3194444444444444E-2</v>
      </c>
      <c r="M50" s="10" t="str">
        <f t="shared" si="1"/>
        <v>08/02/2024-425-LAX</v>
      </c>
    </row>
    <row r="51" spans="1:13" x14ac:dyDescent="0.25">
      <c r="A51" s="67">
        <v>45506</v>
      </c>
      <c r="B51" s="13">
        <v>832</v>
      </c>
      <c r="C51" s="15">
        <v>1925</v>
      </c>
      <c r="D51" s="15" t="s">
        <v>110</v>
      </c>
      <c r="E51" s="51">
        <v>0.67152777777777772</v>
      </c>
      <c r="F51" s="51">
        <v>0.68472222222222223</v>
      </c>
      <c r="G51" s="52">
        <v>1.3194444444444444E-2</v>
      </c>
      <c r="H51" s="15" t="s">
        <v>111</v>
      </c>
      <c r="I51" s="52" t="str">
        <f>VLOOKUP(H51,'Master Codes'!B:C,2,FALSE)</f>
        <v>GRD</v>
      </c>
      <c r="J51" s="13" t="s">
        <v>112</v>
      </c>
      <c r="K51" s="13" t="s">
        <v>102</v>
      </c>
      <c r="L51" s="52">
        <f t="shared" si="0"/>
        <v>1.3194444444444444E-2</v>
      </c>
      <c r="M51" s="85" t="str">
        <f t="shared" si="1"/>
        <v>08/02/2024-1925-TVC</v>
      </c>
    </row>
    <row r="52" spans="1:13" x14ac:dyDescent="0.25">
      <c r="A52" s="68">
        <v>45506</v>
      </c>
      <c r="B52" s="14">
        <v>824</v>
      </c>
      <c r="C52" s="16">
        <v>295</v>
      </c>
      <c r="D52" s="16" t="s">
        <v>113</v>
      </c>
      <c r="E52" s="54">
        <v>0.64375000000000004</v>
      </c>
      <c r="F52" s="54">
        <v>0.65138888888888891</v>
      </c>
      <c r="G52" s="55">
        <v>6.9444444444444447E-4</v>
      </c>
      <c r="H52" s="16">
        <v>93</v>
      </c>
      <c r="I52" s="55" t="str">
        <f>VLOOKUP(H52,'Master Codes'!B:C,2,FALSE)</f>
        <v>LATE</v>
      </c>
      <c r="J52" s="14" t="s">
        <v>114</v>
      </c>
      <c r="K52" s="14" t="s">
        <v>102</v>
      </c>
      <c r="L52" s="55">
        <f t="shared" si="0"/>
        <v>6.9444444444444447E-4</v>
      </c>
      <c r="M52" s="10" t="str">
        <f t="shared" si="1"/>
        <v>08/02/2024-295-PDX</v>
      </c>
    </row>
    <row r="53" spans="1:13" x14ac:dyDescent="0.25">
      <c r="A53" s="68">
        <v>45506</v>
      </c>
      <c r="B53" s="14">
        <v>805</v>
      </c>
      <c r="C53" s="16">
        <v>659</v>
      </c>
      <c r="D53" s="16" t="s">
        <v>65</v>
      </c>
      <c r="E53" s="54">
        <v>0.68541666666666667</v>
      </c>
      <c r="F53" s="54">
        <v>0.76111111111111107</v>
      </c>
      <c r="G53" s="55">
        <v>7.5694444444444439E-2</v>
      </c>
      <c r="H53" s="16">
        <v>46</v>
      </c>
      <c r="I53" s="55" t="str">
        <f>VLOOKUP(H53,'Master Codes'!B:C,2,FALSE)</f>
        <v>MX</v>
      </c>
      <c r="J53" s="14" t="s">
        <v>115</v>
      </c>
      <c r="K53" s="14" t="s">
        <v>102</v>
      </c>
      <c r="L53" s="55">
        <f t="shared" si="0"/>
        <v>7.5694444444444439E-2</v>
      </c>
      <c r="M53" s="10" t="str">
        <f t="shared" si="1"/>
        <v>08/02/2024-659-DEN</v>
      </c>
    </row>
    <row r="54" spans="1:13" x14ac:dyDescent="0.25">
      <c r="A54" s="67">
        <v>45506</v>
      </c>
      <c r="B54" s="13">
        <v>834</v>
      </c>
      <c r="C54" s="15">
        <v>635</v>
      </c>
      <c r="D54" s="15" t="s">
        <v>116</v>
      </c>
      <c r="E54" s="51">
        <v>0.69930555555555551</v>
      </c>
      <c r="F54" s="51">
        <v>0.81597222222222221</v>
      </c>
      <c r="G54" s="52">
        <v>8.5416666666666669E-2</v>
      </c>
      <c r="H54" s="15">
        <v>46</v>
      </c>
      <c r="I54" s="52" t="str">
        <f>VLOOKUP(H54,'Master Codes'!B:C,2,FALSE)</f>
        <v>MX</v>
      </c>
      <c r="J54" s="13" t="s">
        <v>117</v>
      </c>
      <c r="K54" s="13" t="s">
        <v>102</v>
      </c>
      <c r="L54" s="52">
        <f t="shared" si="0"/>
        <v>8.5416666666666669E-2</v>
      </c>
      <c r="M54" s="85" t="str">
        <f t="shared" si="1"/>
        <v>08/02/2024-635-BNA</v>
      </c>
    </row>
    <row r="55" spans="1:13" x14ac:dyDescent="0.25">
      <c r="A55" s="68">
        <v>45506</v>
      </c>
      <c r="B55" s="14">
        <v>833</v>
      </c>
      <c r="C55" s="16">
        <v>605</v>
      </c>
      <c r="D55" s="16" t="s">
        <v>48</v>
      </c>
      <c r="E55" s="54">
        <v>0.66666666666666663</v>
      </c>
      <c r="F55" s="54">
        <v>0.73402777777777772</v>
      </c>
      <c r="G55" s="55">
        <v>5.5555555555555552E-2</v>
      </c>
      <c r="H55" s="16">
        <v>46</v>
      </c>
      <c r="I55" s="55" t="str">
        <f>VLOOKUP(H55,'Master Codes'!B:C,2,FALSE)</f>
        <v>MX</v>
      </c>
      <c r="J55" s="14" t="s">
        <v>118</v>
      </c>
      <c r="K55" s="14" t="s">
        <v>102</v>
      </c>
      <c r="L55" s="55">
        <f t="shared" si="0"/>
        <v>5.5555555555555552E-2</v>
      </c>
      <c r="M55" s="10" t="str">
        <f t="shared" si="1"/>
        <v>08/02/2024-605-PHX</v>
      </c>
    </row>
    <row r="56" spans="1:13" x14ac:dyDescent="0.25">
      <c r="A56" s="68">
        <v>45506</v>
      </c>
      <c r="B56" s="14">
        <v>829</v>
      </c>
      <c r="C56" s="16">
        <v>107</v>
      </c>
      <c r="D56" s="16" t="s">
        <v>69</v>
      </c>
      <c r="E56" s="54">
        <v>0.67638888888888893</v>
      </c>
      <c r="F56" s="54">
        <v>0.68541666666666667</v>
      </c>
      <c r="G56" s="55">
        <v>9.0277777777777769E-3</v>
      </c>
      <c r="H56" s="16">
        <v>65</v>
      </c>
      <c r="I56" s="55" t="str">
        <f>VLOOKUP(H56,'Master Codes'!B:C,2,FALSE)</f>
        <v>FLT</v>
      </c>
      <c r="J56" s="14" t="s">
        <v>119</v>
      </c>
      <c r="K56" s="14" t="s">
        <v>102</v>
      </c>
      <c r="L56" s="55">
        <f t="shared" si="0"/>
        <v>9.0277777777777769E-3</v>
      </c>
      <c r="M56" s="10" t="str">
        <f t="shared" si="1"/>
        <v>08/02/2024-107-LAS</v>
      </c>
    </row>
    <row r="57" spans="1:13" x14ac:dyDescent="0.25">
      <c r="A57" s="67">
        <v>45506</v>
      </c>
      <c r="B57" s="13">
        <v>822</v>
      </c>
      <c r="C57" s="15">
        <v>261</v>
      </c>
      <c r="D57" s="15" t="s">
        <v>120</v>
      </c>
      <c r="E57" s="51">
        <v>0.72916666666666663</v>
      </c>
      <c r="F57" s="51">
        <v>0.80277777777777781</v>
      </c>
      <c r="G57" s="52">
        <v>7.3611111111111113E-2</v>
      </c>
      <c r="H57" s="15">
        <v>46</v>
      </c>
      <c r="I57" s="52" t="str">
        <f>VLOOKUP(H57,'Master Codes'!B:C,2,FALSE)</f>
        <v>MX</v>
      </c>
      <c r="J57" s="13" t="s">
        <v>121</v>
      </c>
      <c r="K57" s="13" t="s">
        <v>102</v>
      </c>
      <c r="L57" s="52">
        <f t="shared" si="0"/>
        <v>7.3611111111111113E-2</v>
      </c>
      <c r="M57" s="85" t="str">
        <f t="shared" si="1"/>
        <v>08/02/2024-261-ORD</v>
      </c>
    </row>
    <row r="58" spans="1:13" x14ac:dyDescent="0.25">
      <c r="A58" s="68">
        <v>45506</v>
      </c>
      <c r="B58" s="14">
        <v>844</v>
      </c>
      <c r="C58" s="16">
        <v>1275</v>
      </c>
      <c r="D58" s="16" t="s">
        <v>61</v>
      </c>
      <c r="E58" s="54">
        <v>0.61111111111111116</v>
      </c>
      <c r="F58" s="54">
        <v>0.69374999999999998</v>
      </c>
      <c r="G58" s="55">
        <v>7.6388888888888895E-2</v>
      </c>
      <c r="H58" s="16">
        <v>64</v>
      </c>
      <c r="I58" s="55" t="str">
        <f>VLOOKUP(H58,'Master Codes'!B:C,2,FALSE)</f>
        <v>FLT</v>
      </c>
      <c r="J58" s="14" t="s">
        <v>122</v>
      </c>
      <c r="K58" s="14" t="s">
        <v>102</v>
      </c>
      <c r="L58" s="55">
        <f t="shared" si="0"/>
        <v>7.6388888888888895E-2</v>
      </c>
      <c r="M58" s="10" t="str">
        <f t="shared" si="1"/>
        <v>08/02/2024-1275-RNO</v>
      </c>
    </row>
    <row r="59" spans="1:13" x14ac:dyDescent="0.25">
      <c r="A59" s="68">
        <v>45506</v>
      </c>
      <c r="B59" s="14">
        <v>845</v>
      </c>
      <c r="C59" s="16">
        <v>473</v>
      </c>
      <c r="D59" s="16" t="s">
        <v>78</v>
      </c>
      <c r="E59" s="54">
        <v>0.70833333333333337</v>
      </c>
      <c r="F59" s="54">
        <v>0.71805555555555556</v>
      </c>
      <c r="G59" s="55">
        <v>9.7222222222222224E-3</v>
      </c>
      <c r="H59" s="16">
        <v>37</v>
      </c>
      <c r="I59" s="55" t="str">
        <f>VLOOKUP(H59,'Master Codes'!B:C,2,FALSE)</f>
        <v>CAT</v>
      </c>
      <c r="J59" s="14" t="s">
        <v>123</v>
      </c>
      <c r="K59" s="14" t="s">
        <v>102</v>
      </c>
      <c r="L59" s="55">
        <f t="shared" si="0"/>
        <v>9.7222222222222224E-3</v>
      </c>
      <c r="M59" s="10" t="str">
        <f t="shared" si="1"/>
        <v>08/02/2024-473-ANC</v>
      </c>
    </row>
    <row r="60" spans="1:13" x14ac:dyDescent="0.25">
      <c r="A60" s="67">
        <v>45506</v>
      </c>
      <c r="B60" s="13">
        <v>830</v>
      </c>
      <c r="C60" s="15">
        <v>397</v>
      </c>
      <c r="D60" s="15" t="s">
        <v>52</v>
      </c>
      <c r="E60" s="51">
        <v>0.86458333333333337</v>
      </c>
      <c r="F60" s="51">
        <v>0.87430555555555556</v>
      </c>
      <c r="G60" s="52">
        <v>9.7222222222222224E-3</v>
      </c>
      <c r="H60" s="15" t="s">
        <v>103</v>
      </c>
      <c r="I60" s="52" t="str">
        <f>VLOOKUP(H60,'Master Codes'!B:C,2,FALSE)</f>
        <v>GRD</v>
      </c>
      <c r="J60" s="13" t="s">
        <v>124</v>
      </c>
      <c r="K60" s="13" t="s">
        <v>102</v>
      </c>
      <c r="L60" s="52">
        <f t="shared" si="0"/>
        <v>9.7222222222222224E-3</v>
      </c>
      <c r="M60" s="85" t="str">
        <f t="shared" si="1"/>
        <v>08/02/2024-397-SFO</v>
      </c>
    </row>
    <row r="61" spans="1:13" x14ac:dyDescent="0.25">
      <c r="A61" s="68">
        <v>45506</v>
      </c>
      <c r="B61" s="14">
        <v>826</v>
      </c>
      <c r="C61" s="16">
        <v>289</v>
      </c>
      <c r="D61" s="16" t="s">
        <v>50</v>
      </c>
      <c r="E61" s="54">
        <v>0.875</v>
      </c>
      <c r="F61" s="54">
        <v>0.8833333333333333</v>
      </c>
      <c r="G61" s="55">
        <v>8.3333333333333332E-3</v>
      </c>
      <c r="H61" s="16" t="s">
        <v>125</v>
      </c>
      <c r="I61" s="55" t="str">
        <f>VLOOKUP(H61,'Master Codes'!B:C,2,FALSE)</f>
        <v>GRD</v>
      </c>
      <c r="J61" s="14" t="s">
        <v>126</v>
      </c>
      <c r="K61" s="14" t="s">
        <v>102</v>
      </c>
      <c r="L61" s="55">
        <f t="shared" si="0"/>
        <v>8.3333333333333332E-3</v>
      </c>
      <c r="M61" s="10" t="str">
        <f t="shared" si="1"/>
        <v>08/02/2024-289-SEA</v>
      </c>
    </row>
    <row r="62" spans="1:13" x14ac:dyDescent="0.25">
      <c r="A62" s="67">
        <v>45507</v>
      </c>
      <c r="B62" s="13">
        <v>827</v>
      </c>
      <c r="C62" s="15">
        <v>631</v>
      </c>
      <c r="D62" s="15" t="s">
        <v>116</v>
      </c>
      <c r="E62" s="51">
        <v>0.25</v>
      </c>
      <c r="F62" s="51">
        <v>0.25069444444444444</v>
      </c>
      <c r="G62" s="52">
        <v>6.9444444444444447E-4</v>
      </c>
      <c r="H62" s="15">
        <v>65</v>
      </c>
      <c r="I62" s="52" t="str">
        <f>VLOOKUP(H62,'Master Codes'!B:C,2,FALSE)</f>
        <v>FLT</v>
      </c>
      <c r="J62" s="13" t="s">
        <v>127</v>
      </c>
      <c r="K62" s="13" t="s">
        <v>18</v>
      </c>
      <c r="L62" s="52">
        <f t="shared" si="0"/>
        <v>6.9444444444444447E-4</v>
      </c>
      <c r="M62" s="85" t="str">
        <f t="shared" si="1"/>
        <v>08/03/2024-631-BNA</v>
      </c>
    </row>
    <row r="63" spans="1:13" x14ac:dyDescent="0.25">
      <c r="A63" s="68">
        <v>45507</v>
      </c>
      <c r="B63" s="14">
        <v>819</v>
      </c>
      <c r="C63" s="16">
        <v>383</v>
      </c>
      <c r="D63" s="16" t="s">
        <v>81</v>
      </c>
      <c r="E63" s="54">
        <v>0.2638888888888889</v>
      </c>
      <c r="F63" s="54">
        <v>0.30555555555555558</v>
      </c>
      <c r="G63" s="55">
        <v>4.1666666666666664E-2</v>
      </c>
      <c r="H63" s="16">
        <v>41</v>
      </c>
      <c r="I63" s="55" t="str">
        <f>VLOOKUP(H63,'Master Codes'!B:C,2,FALSE)</f>
        <v>MX</v>
      </c>
      <c r="J63" s="14" t="s">
        <v>128</v>
      </c>
      <c r="K63" s="14" t="s">
        <v>18</v>
      </c>
      <c r="L63" s="55">
        <f t="shared" si="0"/>
        <v>4.1666666666666664E-2</v>
      </c>
      <c r="M63" s="10" t="str">
        <f t="shared" si="1"/>
        <v>08/03/2024-383-RSW</v>
      </c>
    </row>
    <row r="64" spans="1:13" x14ac:dyDescent="0.25">
      <c r="A64" s="67">
        <v>45507</v>
      </c>
      <c r="B64" s="13">
        <v>830</v>
      </c>
      <c r="C64" s="15">
        <v>251</v>
      </c>
      <c r="D64" s="15" t="s">
        <v>129</v>
      </c>
      <c r="E64" s="51">
        <v>0.28263888888888888</v>
      </c>
      <c r="F64" s="51">
        <v>0.28611111111111109</v>
      </c>
      <c r="G64" s="52">
        <v>3.472222222222222E-3</v>
      </c>
      <c r="H64" s="15">
        <v>93</v>
      </c>
      <c r="I64" s="52" t="str">
        <f>VLOOKUP(H64,'Master Codes'!B:C,2,FALSE)</f>
        <v>LATE</v>
      </c>
      <c r="J64" s="13" t="s">
        <v>130</v>
      </c>
      <c r="K64" s="13" t="s">
        <v>18</v>
      </c>
      <c r="L64" s="52">
        <f t="shared" si="0"/>
        <v>3.472222222222222E-3</v>
      </c>
      <c r="M64" s="85" t="str">
        <f t="shared" si="1"/>
        <v>08/03/2024-251-BOS</v>
      </c>
    </row>
    <row r="65" spans="1:13" x14ac:dyDescent="0.25">
      <c r="A65" s="68">
        <v>45507</v>
      </c>
      <c r="B65" s="14">
        <v>801</v>
      </c>
      <c r="C65" s="16">
        <v>303</v>
      </c>
      <c r="D65" s="16" t="s">
        <v>38</v>
      </c>
      <c r="E65" s="54">
        <v>0.31527777777777777</v>
      </c>
      <c r="F65" s="54">
        <v>0.31597222222222221</v>
      </c>
      <c r="G65" s="55">
        <v>6.9444444444444447E-4</v>
      </c>
      <c r="H65" s="16">
        <v>91</v>
      </c>
      <c r="I65" s="55" t="str">
        <f>VLOOKUP(H65,'Master Codes'!B:C,2,FALSE)</f>
        <v>SOC</v>
      </c>
      <c r="J65" s="14" t="s">
        <v>131</v>
      </c>
      <c r="K65" s="14" t="s">
        <v>18</v>
      </c>
      <c r="L65" s="55">
        <f t="shared" si="0"/>
        <v>6.9444444444444447E-4</v>
      </c>
      <c r="M65" s="10" t="str">
        <f t="shared" si="1"/>
        <v>08/03/2024-303-BZN</v>
      </c>
    </row>
    <row r="66" spans="1:13" x14ac:dyDescent="0.25">
      <c r="A66" s="67">
        <v>45507</v>
      </c>
      <c r="B66" s="13">
        <v>820</v>
      </c>
      <c r="C66" s="15">
        <v>367</v>
      </c>
      <c r="D66" s="15" t="s">
        <v>93</v>
      </c>
      <c r="E66" s="51">
        <v>0.31944444444444442</v>
      </c>
      <c r="F66" s="51">
        <v>0.34097222222222223</v>
      </c>
      <c r="G66" s="52">
        <v>9.7222222222222224E-3</v>
      </c>
      <c r="H66" s="15" t="s">
        <v>90</v>
      </c>
      <c r="I66" s="52" t="str">
        <f>VLOOKUP(H66,'Master Codes'!B:C,2,FALSE)</f>
        <v>LATE</v>
      </c>
      <c r="J66" s="13" t="s">
        <v>132</v>
      </c>
      <c r="K66" s="13" t="s">
        <v>18</v>
      </c>
      <c r="L66" s="52">
        <f t="shared" ref="L66:L129" si="2" xml:space="preserve"> G66 / COUNTIFS($A:$A, A66, $C:$C, C66)</f>
        <v>9.7222222222222224E-3</v>
      </c>
      <c r="M66" s="85" t="str">
        <f t="shared" ref="M66:M129" si="3">TEXT(A66, "MM/DD/YYYY") &amp; "-" &amp; C66 &amp; "-" &amp; D66</f>
        <v>08/03/2024-367-TPA</v>
      </c>
    </row>
    <row r="67" spans="1:13" x14ac:dyDescent="0.25">
      <c r="A67" s="67">
        <v>45507</v>
      </c>
      <c r="B67" s="13">
        <v>847</v>
      </c>
      <c r="C67" s="15">
        <v>501</v>
      </c>
      <c r="D67" s="15" t="s">
        <v>33</v>
      </c>
      <c r="E67" s="51">
        <v>0.32430555555555557</v>
      </c>
      <c r="F67" s="51">
        <v>0.3263888888888889</v>
      </c>
      <c r="G67" s="52">
        <v>2.0833333333333333E-3</v>
      </c>
      <c r="H67" s="15" t="s">
        <v>134</v>
      </c>
      <c r="I67" s="52" t="str">
        <f>VLOOKUP(H67,'Master Codes'!B:C,2,FALSE)</f>
        <v>SAFE</v>
      </c>
      <c r="J67" s="13" t="s">
        <v>135</v>
      </c>
      <c r="K67" s="13" t="s">
        <v>18</v>
      </c>
      <c r="L67" s="52">
        <f t="shared" si="2"/>
        <v>2.0833333333333333E-3</v>
      </c>
      <c r="M67" s="85" t="str">
        <f t="shared" si="3"/>
        <v>08/03/2024-501-DFW</v>
      </c>
    </row>
    <row r="68" spans="1:13" x14ac:dyDescent="0.25">
      <c r="A68" s="68">
        <v>45507</v>
      </c>
      <c r="B68" s="14">
        <v>813</v>
      </c>
      <c r="C68" s="16">
        <v>573</v>
      </c>
      <c r="D68" s="16" t="s">
        <v>136</v>
      </c>
      <c r="E68" s="54">
        <v>0.33333333333333331</v>
      </c>
      <c r="F68" s="54">
        <v>0.34930555555555554</v>
      </c>
      <c r="G68" s="55">
        <v>1.5972222222222221E-2</v>
      </c>
      <c r="H68" s="16" t="s">
        <v>137</v>
      </c>
      <c r="I68" s="55" t="str">
        <f>VLOOKUP(H68,'Master Codes'!B:C,2,FALSE)</f>
        <v>IT</v>
      </c>
      <c r="J68" s="14" t="s">
        <v>138</v>
      </c>
      <c r="K68" s="14" t="s">
        <v>18</v>
      </c>
      <c r="L68" s="55">
        <f t="shared" si="2"/>
        <v>1.5972222222222221E-2</v>
      </c>
      <c r="M68" s="10" t="str">
        <f t="shared" si="3"/>
        <v>08/03/2024-573-CUN</v>
      </c>
    </row>
    <row r="69" spans="1:13" x14ac:dyDescent="0.25">
      <c r="A69" s="67">
        <v>45507</v>
      </c>
      <c r="B69" s="13">
        <v>821</v>
      </c>
      <c r="C69" s="15">
        <v>783</v>
      </c>
      <c r="D69" s="15" t="s">
        <v>139</v>
      </c>
      <c r="E69" s="51">
        <v>0.375</v>
      </c>
      <c r="F69" s="51">
        <v>0.37569444444444444</v>
      </c>
      <c r="G69" s="52">
        <v>6.9444444444444447E-4</v>
      </c>
      <c r="H69" s="15">
        <v>68</v>
      </c>
      <c r="I69" s="52" t="str">
        <f>VLOOKUP(H69,'Master Codes'!B:C,2,FALSE)</f>
        <v>INFT</v>
      </c>
      <c r="J69" s="13" t="s">
        <v>140</v>
      </c>
      <c r="K69" s="13" t="s">
        <v>18</v>
      </c>
      <c r="L69" s="52">
        <f t="shared" si="2"/>
        <v>6.9444444444444447E-4</v>
      </c>
      <c r="M69" s="85" t="str">
        <f t="shared" si="3"/>
        <v>08/03/2024-783-SJU</v>
      </c>
    </row>
    <row r="70" spans="1:13" x14ac:dyDescent="0.25">
      <c r="A70" s="68">
        <v>45507</v>
      </c>
      <c r="B70" s="14">
        <v>822</v>
      </c>
      <c r="C70" s="16">
        <v>1041</v>
      </c>
      <c r="D70" s="16" t="s">
        <v>141</v>
      </c>
      <c r="E70" s="54">
        <v>0.37847222222222221</v>
      </c>
      <c r="F70" s="54">
        <v>0.38680555555555557</v>
      </c>
      <c r="G70" s="55">
        <v>8.3333333333333332E-3</v>
      </c>
      <c r="H70" s="16" t="s">
        <v>134</v>
      </c>
      <c r="I70" s="55" t="str">
        <f>VLOOKUP(H70,'Master Codes'!B:C,2,FALSE)</f>
        <v>SAFE</v>
      </c>
      <c r="J70" s="14" t="s">
        <v>142</v>
      </c>
      <c r="K70" s="14" t="s">
        <v>18</v>
      </c>
      <c r="L70" s="55">
        <f t="shared" si="2"/>
        <v>8.3333333333333332E-3</v>
      </c>
      <c r="M70" s="10" t="str">
        <f t="shared" si="3"/>
        <v>08/03/2024-1041-YVR</v>
      </c>
    </row>
    <row r="71" spans="1:13" x14ac:dyDescent="0.25">
      <c r="A71" s="67">
        <v>45507</v>
      </c>
      <c r="B71" s="13">
        <v>827</v>
      </c>
      <c r="C71" s="15">
        <v>1629</v>
      </c>
      <c r="D71" s="15" t="s">
        <v>120</v>
      </c>
      <c r="E71" s="51">
        <v>0.50486111111111109</v>
      </c>
      <c r="F71" s="51">
        <v>0.5180555555555556</v>
      </c>
      <c r="G71" s="52">
        <v>1.3194444444444509E-2</v>
      </c>
      <c r="H71" s="15">
        <v>41</v>
      </c>
      <c r="I71" s="52" t="str">
        <f>VLOOKUP(H71,'Master Codes'!B:C,2,FALSE)</f>
        <v>MX</v>
      </c>
      <c r="J71" s="13" t="s">
        <v>143</v>
      </c>
      <c r="K71" s="13" t="s">
        <v>144</v>
      </c>
      <c r="L71" s="52">
        <f t="shared" si="2"/>
        <v>1.3194444444444509E-2</v>
      </c>
      <c r="M71" s="85" t="str">
        <f t="shared" si="3"/>
        <v>08/03/2024-1629-ORD</v>
      </c>
    </row>
    <row r="72" spans="1:13" x14ac:dyDescent="0.25">
      <c r="A72" s="68">
        <v>45507</v>
      </c>
      <c r="B72" s="14">
        <v>844</v>
      </c>
      <c r="C72" s="16">
        <v>407</v>
      </c>
      <c r="D72" s="16" t="s">
        <v>45</v>
      </c>
      <c r="E72" s="54">
        <v>0.62083333333333335</v>
      </c>
      <c r="F72" s="54">
        <v>0.64930555555555558</v>
      </c>
      <c r="G72" s="55">
        <v>1.4583333333333334E-2</v>
      </c>
      <c r="H72" s="16">
        <v>93</v>
      </c>
      <c r="I72" s="55" t="str">
        <f>VLOOKUP(H72,'Master Codes'!B:C,2,FALSE)</f>
        <v>LATE</v>
      </c>
      <c r="J72" s="14" t="s">
        <v>145</v>
      </c>
      <c r="K72" s="14" t="s">
        <v>144</v>
      </c>
      <c r="L72" s="55">
        <f t="shared" si="2"/>
        <v>1.4583333333333334E-2</v>
      </c>
      <c r="M72" s="10" t="str">
        <f t="shared" si="3"/>
        <v>08/03/2024-407-SAN</v>
      </c>
    </row>
    <row r="73" spans="1:13" x14ac:dyDescent="0.25">
      <c r="A73" s="68">
        <v>45507</v>
      </c>
      <c r="B73" s="14">
        <v>828</v>
      </c>
      <c r="C73" s="16">
        <v>295</v>
      </c>
      <c r="D73" s="16" t="s">
        <v>113</v>
      </c>
      <c r="E73" s="54">
        <v>0.63472222222222219</v>
      </c>
      <c r="F73" s="54">
        <v>0.64444444444444449</v>
      </c>
      <c r="G73" s="55">
        <v>6.2500000000000003E-3</v>
      </c>
      <c r="H73" s="16">
        <v>93</v>
      </c>
      <c r="I73" s="55" t="str">
        <f>VLOOKUP(H73,'Master Codes'!B:C,2,FALSE)</f>
        <v>LATE</v>
      </c>
      <c r="J73" s="14" t="s">
        <v>146</v>
      </c>
      <c r="K73" s="14" t="s">
        <v>144</v>
      </c>
      <c r="L73" s="55">
        <f t="shared" si="2"/>
        <v>6.2500000000000003E-3</v>
      </c>
      <c r="M73" s="10" t="str">
        <f t="shared" si="3"/>
        <v>08/03/2024-295-PDX</v>
      </c>
    </row>
    <row r="74" spans="1:13" x14ac:dyDescent="0.25">
      <c r="A74" s="68">
        <v>45507</v>
      </c>
      <c r="B74" s="14">
        <v>819</v>
      </c>
      <c r="C74" s="16">
        <v>425</v>
      </c>
      <c r="D74" s="16" t="s">
        <v>54</v>
      </c>
      <c r="E74" s="54">
        <v>0.63888888888888884</v>
      </c>
      <c r="F74" s="54">
        <v>0.65763888888888888</v>
      </c>
      <c r="G74" s="55">
        <v>9.7222222222222224E-3</v>
      </c>
      <c r="H74" s="16">
        <v>92</v>
      </c>
      <c r="I74" s="55" t="str">
        <f>VLOOKUP(H74,'Master Codes'!B:C,2,FALSE)</f>
        <v>IT</v>
      </c>
      <c r="J74" s="14" t="s">
        <v>147</v>
      </c>
      <c r="K74" s="14" t="s">
        <v>144</v>
      </c>
      <c r="L74" s="55">
        <f t="shared" si="2"/>
        <v>9.7222222222222224E-3</v>
      </c>
      <c r="M74" s="10" t="str">
        <f t="shared" si="3"/>
        <v>08/03/2024-425-LAX</v>
      </c>
    </row>
    <row r="75" spans="1:13" x14ac:dyDescent="0.25">
      <c r="A75" s="68">
        <v>45507</v>
      </c>
      <c r="B75" s="14">
        <v>823</v>
      </c>
      <c r="C75" s="16">
        <v>605</v>
      </c>
      <c r="D75" s="16" t="s">
        <v>48</v>
      </c>
      <c r="E75" s="54">
        <v>0.64375000000000004</v>
      </c>
      <c r="F75" s="54">
        <v>0.69444444444444442</v>
      </c>
      <c r="G75" s="55">
        <v>5.0694444444444375E-2</v>
      </c>
      <c r="H75" s="16" t="s">
        <v>149</v>
      </c>
      <c r="I75" s="55" t="str">
        <f>VLOOKUP(H75,'Master Codes'!B:C,2,FALSE)</f>
        <v>GRD</v>
      </c>
      <c r="J75" s="14" t="s">
        <v>150</v>
      </c>
      <c r="K75" s="14" t="s">
        <v>144</v>
      </c>
      <c r="L75" s="55">
        <f t="shared" si="2"/>
        <v>5.0694444444444375E-2</v>
      </c>
      <c r="M75" s="10" t="str">
        <f t="shared" si="3"/>
        <v>08/03/2024-605-PHX</v>
      </c>
    </row>
    <row r="76" spans="1:13" x14ac:dyDescent="0.25">
      <c r="A76" s="67">
        <v>45508</v>
      </c>
      <c r="B76" s="13">
        <v>830</v>
      </c>
      <c r="C76" s="15">
        <v>1907</v>
      </c>
      <c r="D76" s="15" t="s">
        <v>83</v>
      </c>
      <c r="E76" s="51">
        <v>0.26874999999999999</v>
      </c>
      <c r="F76" s="51">
        <v>0.27083333333333331</v>
      </c>
      <c r="G76" s="52">
        <v>2.0833333333333333E-3</v>
      </c>
      <c r="H76" s="15" t="s">
        <v>151</v>
      </c>
      <c r="I76" s="52" t="str">
        <f>VLOOKUP(H76,'Master Codes'!B:C,2,FALSE)</f>
        <v>MKT</v>
      </c>
      <c r="J76" s="13" t="s">
        <v>152</v>
      </c>
      <c r="K76" s="13" t="s">
        <v>47</v>
      </c>
      <c r="L76" s="52">
        <f t="shared" si="2"/>
        <v>2.0833333333333333E-3</v>
      </c>
      <c r="M76" s="85" t="str">
        <f t="shared" si="3"/>
        <v>08/04/2024-1907-DTW</v>
      </c>
    </row>
    <row r="77" spans="1:13" x14ac:dyDescent="0.25">
      <c r="A77" s="68">
        <v>45508</v>
      </c>
      <c r="B77" s="14">
        <v>828</v>
      </c>
      <c r="C77" s="16">
        <v>567</v>
      </c>
      <c r="D77" s="16" t="s">
        <v>16</v>
      </c>
      <c r="E77" s="54">
        <v>0.28263888888888888</v>
      </c>
      <c r="F77" s="54">
        <v>0.29097222222222224</v>
      </c>
      <c r="G77" s="55">
        <v>8.3333333333333332E-3</v>
      </c>
      <c r="H77" s="16">
        <v>41</v>
      </c>
      <c r="I77" s="55" t="str">
        <f>VLOOKUP(H77,'Master Codes'!B:C,2,FALSE)</f>
        <v>MX</v>
      </c>
      <c r="J77" s="14" t="s">
        <v>153</v>
      </c>
      <c r="K77" s="14" t="s">
        <v>47</v>
      </c>
      <c r="L77" s="55">
        <f t="shared" si="2"/>
        <v>8.3333333333333332E-3</v>
      </c>
      <c r="M77" s="10" t="str">
        <f t="shared" si="3"/>
        <v>08/04/2024-567-JFK</v>
      </c>
    </row>
    <row r="78" spans="1:13" x14ac:dyDescent="0.25">
      <c r="A78" s="67">
        <v>45508</v>
      </c>
      <c r="B78" s="13">
        <v>825</v>
      </c>
      <c r="C78" s="15">
        <v>1123</v>
      </c>
      <c r="D78" s="15" t="s">
        <v>28</v>
      </c>
      <c r="E78" s="51">
        <v>0.34305555555555556</v>
      </c>
      <c r="F78" s="51">
        <v>0.3527777777777778</v>
      </c>
      <c r="G78" s="52">
        <v>9.7222222222222224E-3</v>
      </c>
      <c r="H78" s="15">
        <v>46</v>
      </c>
      <c r="I78" s="52" t="str">
        <f>VLOOKUP(H78,'Master Codes'!B:C,2,FALSE)</f>
        <v>MX</v>
      </c>
      <c r="J78" s="13" t="s">
        <v>154</v>
      </c>
      <c r="K78" s="13" t="s">
        <v>47</v>
      </c>
      <c r="L78" s="52">
        <f t="shared" si="2"/>
        <v>9.7222222222222224E-3</v>
      </c>
      <c r="M78" s="85" t="str">
        <f t="shared" si="3"/>
        <v>08/04/2024-1123-SYR</v>
      </c>
    </row>
    <row r="79" spans="1:13" x14ac:dyDescent="0.25">
      <c r="A79" s="68">
        <v>45508</v>
      </c>
      <c r="B79" s="14">
        <v>820</v>
      </c>
      <c r="C79" s="16">
        <v>1057</v>
      </c>
      <c r="D79" s="16" t="s">
        <v>99</v>
      </c>
      <c r="E79" s="54">
        <v>0.37083333333333335</v>
      </c>
      <c r="F79" s="54">
        <v>0.37361111111111112</v>
      </c>
      <c r="G79" s="55">
        <v>2.7777777777777779E-3</v>
      </c>
      <c r="H79" s="16" t="s">
        <v>34</v>
      </c>
      <c r="I79" s="55" t="str">
        <f>VLOOKUP(H79,'Master Codes'!B:C,2,FALSE)</f>
        <v>MX</v>
      </c>
      <c r="J79" s="14" t="s">
        <v>155</v>
      </c>
      <c r="K79" s="14" t="s">
        <v>47</v>
      </c>
      <c r="L79" s="55">
        <f t="shared" si="2"/>
        <v>2.7777777777777779E-3</v>
      </c>
      <c r="M79" s="10" t="str">
        <f t="shared" si="3"/>
        <v>08/04/2024-1057-BUF</v>
      </c>
    </row>
    <row r="80" spans="1:13" x14ac:dyDescent="0.25">
      <c r="A80" s="67">
        <v>45508</v>
      </c>
      <c r="B80" s="13">
        <v>808</v>
      </c>
      <c r="C80" s="15">
        <v>909</v>
      </c>
      <c r="D80" s="15" t="s">
        <v>31</v>
      </c>
      <c r="E80" s="51">
        <v>0.38472222222222224</v>
      </c>
      <c r="F80" s="51">
        <v>0.39166666666666666</v>
      </c>
      <c r="G80" s="52">
        <v>6.9444444444444441E-3</v>
      </c>
      <c r="H80" s="15" t="s">
        <v>34</v>
      </c>
      <c r="I80" s="52" t="str">
        <f>VLOOKUP(H80,'Master Codes'!B:C,2,FALSE)</f>
        <v>MX</v>
      </c>
      <c r="J80" s="13" t="s">
        <v>155</v>
      </c>
      <c r="K80" s="13" t="s">
        <v>47</v>
      </c>
      <c r="L80" s="52">
        <f t="shared" si="2"/>
        <v>6.9444444444444441E-3</v>
      </c>
      <c r="M80" s="85" t="str">
        <f t="shared" si="3"/>
        <v>08/04/2024-909-ILM</v>
      </c>
    </row>
    <row r="81" spans="1:13" x14ac:dyDescent="0.25">
      <c r="A81" s="68">
        <v>45508</v>
      </c>
      <c r="B81" s="14">
        <v>821</v>
      </c>
      <c r="C81" s="16">
        <v>471</v>
      </c>
      <c r="D81" s="16" t="s">
        <v>78</v>
      </c>
      <c r="E81" s="54">
        <v>0.39861111111111114</v>
      </c>
      <c r="F81" s="54">
        <v>0.41180555555555554</v>
      </c>
      <c r="G81" s="55">
        <v>1.3194444444444444E-2</v>
      </c>
      <c r="H81" s="16" t="s">
        <v>34</v>
      </c>
      <c r="I81" s="55" t="str">
        <f>VLOOKUP(H81,'Master Codes'!B:C,2,FALSE)</f>
        <v>MX</v>
      </c>
      <c r="J81" s="14" t="s">
        <v>155</v>
      </c>
      <c r="K81" s="14" t="s">
        <v>47</v>
      </c>
      <c r="L81" s="55">
        <f t="shared" si="2"/>
        <v>1.3194444444444444E-2</v>
      </c>
      <c r="M81" s="10" t="str">
        <f t="shared" si="3"/>
        <v>08/04/2024-471-ANC</v>
      </c>
    </row>
    <row r="82" spans="1:13" x14ac:dyDescent="0.25">
      <c r="A82" s="67">
        <v>45508</v>
      </c>
      <c r="B82" s="13">
        <v>829</v>
      </c>
      <c r="C82" s="15">
        <v>1653</v>
      </c>
      <c r="D82" s="15" t="s">
        <v>59</v>
      </c>
      <c r="E82" s="51">
        <v>0.40763888888888888</v>
      </c>
      <c r="F82" s="51">
        <v>0.42430555555555555</v>
      </c>
      <c r="G82" s="52">
        <v>1.6666666666666666E-2</v>
      </c>
      <c r="H82" s="15" t="s">
        <v>34</v>
      </c>
      <c r="I82" s="52" t="str">
        <f>VLOOKUP(H82,'Master Codes'!B:C,2,FALSE)</f>
        <v>MX</v>
      </c>
      <c r="J82" s="13" t="s">
        <v>155</v>
      </c>
      <c r="K82" s="13" t="s">
        <v>47</v>
      </c>
      <c r="L82" s="52">
        <f t="shared" si="2"/>
        <v>1.6666666666666666E-2</v>
      </c>
      <c r="M82" s="85" t="str">
        <f t="shared" si="3"/>
        <v>08/04/2024-1653-SLC</v>
      </c>
    </row>
    <row r="83" spans="1:13" x14ac:dyDescent="0.25">
      <c r="A83" s="68">
        <v>45508</v>
      </c>
      <c r="B83" s="14">
        <v>822</v>
      </c>
      <c r="C83" s="16">
        <v>1917</v>
      </c>
      <c r="D83" s="16" t="s">
        <v>25</v>
      </c>
      <c r="E83" s="54">
        <v>0.43819444444444444</v>
      </c>
      <c r="F83" s="54">
        <v>0.56736111111111109</v>
      </c>
      <c r="G83" s="55">
        <v>2.0833333333333332E-2</v>
      </c>
      <c r="H83" s="16" t="s">
        <v>34</v>
      </c>
      <c r="I83" s="55" t="str">
        <f>VLOOKUP(H83,'Master Codes'!B:C,2,FALSE)</f>
        <v>MX</v>
      </c>
      <c r="J83" s="14" t="s">
        <v>156</v>
      </c>
      <c r="K83" s="14" t="s">
        <v>47</v>
      </c>
      <c r="L83" s="55">
        <f t="shared" si="2"/>
        <v>2.0833333333333332E-2</v>
      </c>
      <c r="M83" s="10" t="str">
        <f t="shared" si="3"/>
        <v>08/04/2024-1917-YYZ</v>
      </c>
    </row>
    <row r="84" spans="1:13" x14ac:dyDescent="0.25">
      <c r="A84" s="68">
        <v>45508</v>
      </c>
      <c r="B84" s="14">
        <v>840</v>
      </c>
      <c r="C84" s="16">
        <v>345</v>
      </c>
      <c r="D84" s="16" t="s">
        <v>24</v>
      </c>
      <c r="E84" s="54">
        <v>0.59305555555555556</v>
      </c>
      <c r="F84" s="54">
        <v>0.67500000000000004</v>
      </c>
      <c r="G84" s="55">
        <v>8.1944444444444445E-2</v>
      </c>
      <c r="H84" s="16">
        <v>83</v>
      </c>
      <c r="I84" s="55" t="str">
        <f>VLOOKUP(H84,'Master Codes'!B:C,2,FALSE)</f>
        <v>ATC</v>
      </c>
      <c r="J84" s="14" t="s">
        <v>157</v>
      </c>
      <c r="K84" s="14" t="s">
        <v>47</v>
      </c>
      <c r="L84" s="55">
        <f t="shared" si="2"/>
        <v>8.1944444444444445E-2</v>
      </c>
      <c r="M84" s="10" t="str">
        <f t="shared" si="3"/>
        <v>08/04/2024-345-MCO</v>
      </c>
    </row>
    <row r="85" spans="1:13" x14ac:dyDescent="0.25">
      <c r="A85" s="67">
        <v>45508</v>
      </c>
      <c r="B85" s="13">
        <v>825</v>
      </c>
      <c r="C85" s="15">
        <v>637</v>
      </c>
      <c r="D85" s="15" t="s">
        <v>116</v>
      </c>
      <c r="E85" s="51">
        <v>0.61111111111111116</v>
      </c>
      <c r="F85" s="51">
        <v>0.64444444444444449</v>
      </c>
      <c r="G85" s="52">
        <v>2.2916666666666665E-2</v>
      </c>
      <c r="H85" s="15">
        <v>93</v>
      </c>
      <c r="I85" s="52" t="str">
        <f>VLOOKUP(H85,'Master Codes'!B:C,2,FALSE)</f>
        <v>LATE</v>
      </c>
      <c r="J85" s="13" t="s">
        <v>158</v>
      </c>
      <c r="K85" s="13" t="s">
        <v>47</v>
      </c>
      <c r="L85" s="52">
        <f t="shared" si="2"/>
        <v>2.2916666666666665E-2</v>
      </c>
      <c r="M85" s="85" t="str">
        <f t="shared" si="3"/>
        <v>08/04/2024-637-BNA</v>
      </c>
    </row>
    <row r="86" spans="1:13" x14ac:dyDescent="0.25">
      <c r="A86" s="67">
        <v>45508</v>
      </c>
      <c r="B86" s="13">
        <v>823</v>
      </c>
      <c r="C86" s="15">
        <v>681</v>
      </c>
      <c r="D86" s="15" t="s">
        <v>159</v>
      </c>
      <c r="E86" s="51">
        <v>0.61597222222222225</v>
      </c>
      <c r="F86" s="51">
        <v>0.62152777777777779</v>
      </c>
      <c r="G86" s="52">
        <v>5.5555555555555558E-3</v>
      </c>
      <c r="H86" s="15" t="s">
        <v>71</v>
      </c>
      <c r="I86" s="52" t="str">
        <f>VLOOKUP(H86,'Master Codes'!B:C,2,FALSE)</f>
        <v>SY</v>
      </c>
      <c r="J86" s="13" t="s">
        <v>160</v>
      </c>
      <c r="K86" s="13" t="s">
        <v>47</v>
      </c>
      <c r="L86" s="52">
        <f t="shared" si="2"/>
        <v>5.5555555555555558E-3</v>
      </c>
      <c r="M86" s="85" t="str">
        <f t="shared" si="3"/>
        <v>08/04/2024-681-HOU</v>
      </c>
    </row>
    <row r="87" spans="1:13" x14ac:dyDescent="0.25">
      <c r="A87" s="68">
        <v>45508</v>
      </c>
      <c r="B87" s="14">
        <v>820</v>
      </c>
      <c r="C87" s="16">
        <v>395</v>
      </c>
      <c r="D87" s="16" t="s">
        <v>52</v>
      </c>
      <c r="E87" s="54">
        <v>0.63472222222222219</v>
      </c>
      <c r="F87" s="54">
        <v>0.71111111111111114</v>
      </c>
      <c r="G87" s="55">
        <v>6.9444444444444448E-2</v>
      </c>
      <c r="H87" s="16">
        <v>93</v>
      </c>
      <c r="I87" s="55" t="str">
        <f>VLOOKUP(H87,'Master Codes'!B:C,2,FALSE)</f>
        <v>LATE</v>
      </c>
      <c r="J87" s="14" t="s">
        <v>161</v>
      </c>
      <c r="K87" s="14" t="s">
        <v>47</v>
      </c>
      <c r="L87" s="55">
        <f t="shared" si="2"/>
        <v>6.9444444444444448E-2</v>
      </c>
      <c r="M87" s="10" t="str">
        <f t="shared" si="3"/>
        <v>08/04/2024-395-SFO</v>
      </c>
    </row>
    <row r="88" spans="1:13" x14ac:dyDescent="0.25">
      <c r="A88" s="68">
        <v>45508</v>
      </c>
      <c r="B88" s="14">
        <v>813</v>
      </c>
      <c r="C88" s="16">
        <v>425</v>
      </c>
      <c r="D88" s="16" t="s">
        <v>54</v>
      </c>
      <c r="E88" s="54">
        <v>0.64375000000000004</v>
      </c>
      <c r="F88" s="54">
        <v>0.71875</v>
      </c>
      <c r="G88" s="55">
        <v>7.4999999999999997E-2</v>
      </c>
      <c r="H88" s="16">
        <v>93</v>
      </c>
      <c r="I88" s="55" t="str">
        <f>VLOOKUP(H88,'Master Codes'!B:C,2,FALSE)</f>
        <v>LATE</v>
      </c>
      <c r="J88" s="14" t="s">
        <v>163</v>
      </c>
      <c r="K88" s="14" t="s">
        <v>47</v>
      </c>
      <c r="L88" s="55">
        <f t="shared" si="2"/>
        <v>7.4999999999999997E-2</v>
      </c>
      <c r="M88" s="10" t="str">
        <f t="shared" si="3"/>
        <v>08/04/2024-425-LAX</v>
      </c>
    </row>
    <row r="89" spans="1:13" x14ac:dyDescent="0.25">
      <c r="A89" s="68">
        <v>45508</v>
      </c>
      <c r="B89" s="14">
        <v>856</v>
      </c>
      <c r="C89" s="16">
        <v>285</v>
      </c>
      <c r="D89" s="16" t="s">
        <v>50</v>
      </c>
      <c r="E89" s="54">
        <v>0.64861111111111114</v>
      </c>
      <c r="F89" s="54">
        <v>0.66180555555555554</v>
      </c>
      <c r="G89" s="55">
        <v>5.5555555555555558E-3</v>
      </c>
      <c r="H89" s="16">
        <v>93</v>
      </c>
      <c r="I89" s="55" t="str">
        <f>VLOOKUP(H89,'Master Codes'!B:C,2,FALSE)</f>
        <v>LATE</v>
      </c>
      <c r="J89" s="14" t="s">
        <v>165</v>
      </c>
      <c r="K89" s="14" t="s">
        <v>47</v>
      </c>
      <c r="L89" s="55">
        <f t="shared" si="2"/>
        <v>5.5555555555555558E-3</v>
      </c>
      <c r="M89" s="10" t="str">
        <f t="shared" si="3"/>
        <v>08/04/2024-285-SEA</v>
      </c>
    </row>
    <row r="90" spans="1:13" x14ac:dyDescent="0.25">
      <c r="A90" s="68">
        <v>45508</v>
      </c>
      <c r="B90" s="14">
        <v>834</v>
      </c>
      <c r="C90" s="16">
        <v>1815</v>
      </c>
      <c r="D90" s="16" t="s">
        <v>63</v>
      </c>
      <c r="E90" s="54">
        <v>0.65763888888888888</v>
      </c>
      <c r="F90" s="54">
        <v>0.69097222222222221</v>
      </c>
      <c r="G90" s="55">
        <v>3.3333333333333333E-2</v>
      </c>
      <c r="H90" s="16">
        <v>95</v>
      </c>
      <c r="I90" s="55" t="str">
        <f>VLOOKUP(H90,'Master Codes'!B:C,2,FALSE)</f>
        <v>FLT</v>
      </c>
      <c r="J90" s="14" t="s">
        <v>167</v>
      </c>
      <c r="K90" s="14" t="s">
        <v>47</v>
      </c>
      <c r="L90" s="55">
        <f t="shared" si="2"/>
        <v>3.3333333333333333E-2</v>
      </c>
      <c r="M90" s="10" t="str">
        <f t="shared" si="3"/>
        <v>08/04/2024-1815-MKE</v>
      </c>
    </row>
    <row r="91" spans="1:13" x14ac:dyDescent="0.25">
      <c r="A91" s="67">
        <v>45508</v>
      </c>
      <c r="B91" s="13">
        <v>836</v>
      </c>
      <c r="C91" s="15">
        <v>607</v>
      </c>
      <c r="D91" s="15" t="s">
        <v>48</v>
      </c>
      <c r="E91" s="51">
        <v>0.69444444444444442</v>
      </c>
      <c r="F91" s="51">
        <v>0.7</v>
      </c>
      <c r="G91" s="52">
        <v>5.5555555555555558E-3</v>
      </c>
      <c r="H91" s="15" t="s">
        <v>56</v>
      </c>
      <c r="I91" s="52" t="str">
        <f>VLOOKUP(H91,'Master Codes'!B:C,2,FALSE)</f>
        <v>STA</v>
      </c>
      <c r="J91" s="13" t="s">
        <v>168</v>
      </c>
      <c r="K91" s="13" t="s">
        <v>47</v>
      </c>
      <c r="L91" s="52">
        <f t="shared" si="2"/>
        <v>5.5555555555555558E-3</v>
      </c>
      <c r="M91" s="85" t="str">
        <f t="shared" si="3"/>
        <v>08/04/2024-607-PHX</v>
      </c>
    </row>
    <row r="92" spans="1:13" x14ac:dyDescent="0.25">
      <c r="A92" s="68">
        <v>45508</v>
      </c>
      <c r="B92" s="14">
        <v>801</v>
      </c>
      <c r="C92" s="16">
        <v>107</v>
      </c>
      <c r="D92" s="16" t="s">
        <v>69</v>
      </c>
      <c r="E92" s="54">
        <v>0.67638888888888893</v>
      </c>
      <c r="F92" s="54">
        <v>0.67708333333333337</v>
      </c>
      <c r="G92" s="55">
        <v>6.9444444444444447E-4</v>
      </c>
      <c r="H92" s="16" t="s">
        <v>71</v>
      </c>
      <c r="I92" s="55" t="str">
        <f>VLOOKUP(H92,'Master Codes'!B:C,2,FALSE)</f>
        <v>SY</v>
      </c>
      <c r="J92" s="14" t="s">
        <v>169</v>
      </c>
      <c r="K92" s="14" t="s">
        <v>47</v>
      </c>
      <c r="L92" s="55">
        <f t="shared" si="2"/>
        <v>6.9444444444444447E-4</v>
      </c>
      <c r="M92" s="10" t="str">
        <f t="shared" si="3"/>
        <v>08/04/2024-107-LAS</v>
      </c>
    </row>
    <row r="93" spans="1:13" x14ac:dyDescent="0.25">
      <c r="A93" s="67">
        <v>45508</v>
      </c>
      <c r="B93" s="13">
        <v>827</v>
      </c>
      <c r="C93" s="15">
        <v>1037</v>
      </c>
      <c r="D93" s="15" t="s">
        <v>170</v>
      </c>
      <c r="E93" s="51">
        <v>0.69930555555555551</v>
      </c>
      <c r="F93" s="51">
        <v>0.71736111111111112</v>
      </c>
      <c r="G93" s="52">
        <v>1.1111111111111112E-2</v>
      </c>
      <c r="H93" s="15">
        <v>93</v>
      </c>
      <c r="I93" s="52" t="str">
        <f>VLOOKUP(H93,'Master Codes'!B:C,2,FALSE)</f>
        <v>LATE</v>
      </c>
      <c r="J93" s="13" t="s">
        <v>171</v>
      </c>
      <c r="K93" s="13" t="s">
        <v>47</v>
      </c>
      <c r="L93" s="52">
        <f t="shared" si="2"/>
        <v>1.1111111111111112E-2</v>
      </c>
      <c r="M93" s="85" t="str">
        <f t="shared" si="3"/>
        <v>08/04/2024-1037-GEG</v>
      </c>
    </row>
    <row r="94" spans="1:13" x14ac:dyDescent="0.25">
      <c r="A94" s="67">
        <v>45508</v>
      </c>
      <c r="B94" s="13">
        <v>804</v>
      </c>
      <c r="C94" s="15">
        <v>1913</v>
      </c>
      <c r="D94" s="15" t="s">
        <v>72</v>
      </c>
      <c r="E94" s="51">
        <v>0.67152777777777772</v>
      </c>
      <c r="F94" s="51">
        <v>0.68819444444444444</v>
      </c>
      <c r="G94" s="52">
        <v>1.3888888888888888E-2</v>
      </c>
      <c r="H94" s="15">
        <v>93</v>
      </c>
      <c r="I94" s="52" t="str">
        <f>VLOOKUP(H94,'Master Codes'!B:C,2,FALSE)</f>
        <v>LATE</v>
      </c>
      <c r="J94" s="13" t="s">
        <v>172</v>
      </c>
      <c r="K94" s="13" t="s">
        <v>47</v>
      </c>
      <c r="L94" s="52">
        <f t="shared" si="2"/>
        <v>1.3888888888888888E-2</v>
      </c>
      <c r="M94" s="85" t="str">
        <f t="shared" si="3"/>
        <v>08/04/2024-1913-GRR</v>
      </c>
    </row>
    <row r="95" spans="1:13" x14ac:dyDescent="0.25">
      <c r="A95" s="67">
        <v>45508</v>
      </c>
      <c r="B95" s="13">
        <v>844</v>
      </c>
      <c r="C95" s="15">
        <v>1803</v>
      </c>
      <c r="D95" s="15" t="s">
        <v>173</v>
      </c>
      <c r="E95" s="51">
        <v>0.37986111111111109</v>
      </c>
      <c r="F95" s="51">
        <v>0.64375000000000004</v>
      </c>
      <c r="G95" s="52">
        <v>0.2638888888888889</v>
      </c>
      <c r="H95" s="15">
        <v>46</v>
      </c>
      <c r="I95" s="52" t="str">
        <f>VLOOKUP(H95,'Master Codes'!B:C,2,FALSE)</f>
        <v>MX</v>
      </c>
      <c r="J95" s="13" t="s">
        <v>174</v>
      </c>
      <c r="K95" s="13" t="s">
        <v>47</v>
      </c>
      <c r="L95" s="52">
        <f t="shared" si="2"/>
        <v>0.2638888888888889</v>
      </c>
      <c r="M95" s="85" t="str">
        <f t="shared" si="3"/>
        <v>08/04/2024-1803-MSY</v>
      </c>
    </row>
    <row r="96" spans="1:13" x14ac:dyDescent="0.25">
      <c r="A96" s="68">
        <v>45508</v>
      </c>
      <c r="B96" s="14">
        <v>850</v>
      </c>
      <c r="C96" s="16">
        <v>1701</v>
      </c>
      <c r="D96" s="16" t="s">
        <v>59</v>
      </c>
      <c r="E96" s="54">
        <v>0.66249999999999998</v>
      </c>
      <c r="F96" s="54">
        <v>0.67152777777777772</v>
      </c>
      <c r="G96" s="55">
        <v>9.0277777777777769E-3</v>
      </c>
      <c r="H96" s="16" t="s">
        <v>175</v>
      </c>
      <c r="I96" s="55" t="str">
        <f>VLOOKUP(H96,'Master Codes'!B:C,2,FALSE)</f>
        <v>GRD</v>
      </c>
      <c r="J96" s="14" t="s">
        <v>176</v>
      </c>
      <c r="K96" s="14" t="s">
        <v>47</v>
      </c>
      <c r="L96" s="55">
        <f t="shared" si="2"/>
        <v>9.0277777777777769E-3</v>
      </c>
      <c r="M96" s="10" t="str">
        <f t="shared" si="3"/>
        <v>08/04/2024-1701-SLC</v>
      </c>
    </row>
    <row r="97" spans="1:13" x14ac:dyDescent="0.25">
      <c r="A97" s="67">
        <v>45508</v>
      </c>
      <c r="B97" s="13">
        <v>843</v>
      </c>
      <c r="C97" s="15">
        <v>261</v>
      </c>
      <c r="D97" s="15" t="s">
        <v>120</v>
      </c>
      <c r="E97" s="51">
        <v>0.72916666666666663</v>
      </c>
      <c r="F97" s="51">
        <v>0.81666666666666665</v>
      </c>
      <c r="G97" s="52">
        <v>8.7499999999999994E-2</v>
      </c>
      <c r="H97" s="15">
        <v>95</v>
      </c>
      <c r="I97" s="52" t="str">
        <f>VLOOKUP(H97,'Master Codes'!B:C,2,FALSE)</f>
        <v>FLT</v>
      </c>
      <c r="J97" s="13" t="s">
        <v>177</v>
      </c>
      <c r="K97" s="13" t="s">
        <v>47</v>
      </c>
      <c r="L97" s="52">
        <f t="shared" si="2"/>
        <v>8.7499999999999994E-2</v>
      </c>
      <c r="M97" s="85" t="str">
        <f t="shared" si="3"/>
        <v>08/04/2024-261-ORD</v>
      </c>
    </row>
    <row r="98" spans="1:13" x14ac:dyDescent="0.25">
      <c r="A98" s="68">
        <v>45509</v>
      </c>
      <c r="B98" s="14">
        <v>847</v>
      </c>
      <c r="C98" s="16">
        <v>265</v>
      </c>
      <c r="D98" s="16" t="s">
        <v>178</v>
      </c>
      <c r="E98" s="54">
        <v>0.26874999999999999</v>
      </c>
      <c r="F98" s="54">
        <v>0.2722222222222222</v>
      </c>
      <c r="G98" s="55">
        <v>3.4722222222222099E-3</v>
      </c>
      <c r="H98" s="16" t="s">
        <v>103</v>
      </c>
      <c r="I98" s="55" t="str">
        <f>VLOOKUP(H98,'Master Codes'!B:C,2,FALSE)</f>
        <v>GRD</v>
      </c>
      <c r="J98" s="14" t="s">
        <v>179</v>
      </c>
      <c r="K98" s="14" t="s">
        <v>102</v>
      </c>
      <c r="L98" s="55">
        <f t="shared" si="2"/>
        <v>3.4722222222222099E-3</v>
      </c>
      <c r="M98" s="10" t="str">
        <f t="shared" si="3"/>
        <v>08/05/2024-265-PVD</v>
      </c>
    </row>
    <row r="99" spans="1:13" x14ac:dyDescent="0.25">
      <c r="A99" s="67">
        <v>45509</v>
      </c>
      <c r="B99" s="13">
        <v>813</v>
      </c>
      <c r="C99" s="15">
        <v>501</v>
      </c>
      <c r="D99" s="15" t="s">
        <v>33</v>
      </c>
      <c r="E99" s="51">
        <v>0.27361111111111114</v>
      </c>
      <c r="F99" s="51">
        <v>0.28958333333333336</v>
      </c>
      <c r="G99" s="52">
        <v>1.5972222222222221E-2</v>
      </c>
      <c r="H99" s="15" t="s">
        <v>180</v>
      </c>
      <c r="I99" s="52" t="str">
        <f>VLOOKUP(H99,'Master Codes'!B:C,2,FALSE)</f>
        <v>SY</v>
      </c>
      <c r="J99" s="13" t="s">
        <v>181</v>
      </c>
      <c r="K99" s="13" t="s">
        <v>102</v>
      </c>
      <c r="L99" s="52">
        <f t="shared" si="2"/>
        <v>1.5972222222222221E-2</v>
      </c>
      <c r="M99" s="85" t="str">
        <f t="shared" si="3"/>
        <v>08/05/2024-501-DFW</v>
      </c>
    </row>
    <row r="100" spans="1:13" x14ac:dyDescent="0.25">
      <c r="A100" s="68">
        <v>45509</v>
      </c>
      <c r="B100" s="14">
        <v>845</v>
      </c>
      <c r="C100" s="16">
        <v>383</v>
      </c>
      <c r="D100" s="16" t="s">
        <v>81</v>
      </c>
      <c r="E100" s="54">
        <v>0.27777777777777779</v>
      </c>
      <c r="F100" s="54">
        <v>0.27916666666666667</v>
      </c>
      <c r="G100" s="55">
        <v>1.388888888888884E-3</v>
      </c>
      <c r="H100" s="16" t="s">
        <v>182</v>
      </c>
      <c r="I100" s="55" t="str">
        <f>VLOOKUP(H100,'Master Codes'!B:C,2,FALSE)</f>
        <v>GOV</v>
      </c>
      <c r="J100" s="14" t="s">
        <v>183</v>
      </c>
      <c r="K100" s="14" t="s">
        <v>102</v>
      </c>
      <c r="L100" s="55">
        <f t="shared" si="2"/>
        <v>1.388888888888884E-3</v>
      </c>
      <c r="M100" s="10" t="str">
        <f t="shared" si="3"/>
        <v>08/05/2024-383-RSW</v>
      </c>
    </row>
    <row r="101" spans="1:13" x14ac:dyDescent="0.25">
      <c r="A101" s="67">
        <v>45509</v>
      </c>
      <c r="B101" s="13">
        <v>824</v>
      </c>
      <c r="C101" s="15">
        <v>1907</v>
      </c>
      <c r="D101" s="15" t="s">
        <v>83</v>
      </c>
      <c r="E101" s="51">
        <v>0.28263888888888888</v>
      </c>
      <c r="F101" s="51">
        <v>0.28819444444444442</v>
      </c>
      <c r="G101" s="52">
        <v>5.5555555555555358E-3</v>
      </c>
      <c r="H101" s="15" t="s">
        <v>182</v>
      </c>
      <c r="I101" s="52" t="str">
        <f>VLOOKUP(H101,'Master Codes'!B:C,2,FALSE)</f>
        <v>GOV</v>
      </c>
      <c r="J101" s="13" t="s">
        <v>184</v>
      </c>
      <c r="K101" s="13" t="s">
        <v>102</v>
      </c>
      <c r="L101" s="52">
        <f t="shared" si="2"/>
        <v>5.5555555555555358E-3</v>
      </c>
      <c r="M101" s="85" t="str">
        <f t="shared" si="3"/>
        <v>08/05/2024-1907-DTW</v>
      </c>
    </row>
    <row r="102" spans="1:13" x14ac:dyDescent="0.25">
      <c r="A102" s="68">
        <v>45509</v>
      </c>
      <c r="B102" s="14">
        <v>833</v>
      </c>
      <c r="C102" s="16">
        <v>567</v>
      </c>
      <c r="D102" s="16" t="s">
        <v>16</v>
      </c>
      <c r="E102" s="54">
        <v>0.28749999999999998</v>
      </c>
      <c r="F102" s="54">
        <v>0.29930555555555555</v>
      </c>
      <c r="G102" s="55">
        <v>1.1805555555555569E-2</v>
      </c>
      <c r="H102" s="16" t="s">
        <v>182</v>
      </c>
      <c r="I102" s="55" t="str">
        <f>VLOOKUP(H102,'Master Codes'!B:C,2,FALSE)</f>
        <v>GOV</v>
      </c>
      <c r="J102" s="14" t="s">
        <v>185</v>
      </c>
      <c r="K102" s="14" t="s">
        <v>102</v>
      </c>
      <c r="L102" s="55">
        <f t="shared" si="2"/>
        <v>1.1805555555555569E-2</v>
      </c>
      <c r="M102" s="10" t="str">
        <f t="shared" si="3"/>
        <v>08/05/2024-567-JFK</v>
      </c>
    </row>
    <row r="103" spans="1:13" x14ac:dyDescent="0.25">
      <c r="A103" s="67">
        <v>45509</v>
      </c>
      <c r="B103" s="13">
        <v>846</v>
      </c>
      <c r="C103" s="15">
        <v>233</v>
      </c>
      <c r="D103" s="15" t="s">
        <v>186</v>
      </c>
      <c r="E103" s="51">
        <v>0.29166666666666669</v>
      </c>
      <c r="F103" s="51">
        <v>0.30416666666666664</v>
      </c>
      <c r="G103" s="52">
        <v>1.2499999999999956E-2</v>
      </c>
      <c r="H103" s="15" t="s">
        <v>182</v>
      </c>
      <c r="I103" s="52" t="str">
        <f>VLOOKUP(H103,'Master Codes'!B:C,2,FALSE)</f>
        <v>GOV</v>
      </c>
      <c r="J103" s="13" t="s">
        <v>184</v>
      </c>
      <c r="K103" s="13" t="s">
        <v>102</v>
      </c>
      <c r="L103" s="52">
        <f t="shared" si="2"/>
        <v>1.2499999999999956E-2</v>
      </c>
      <c r="M103" s="85" t="str">
        <f t="shared" si="3"/>
        <v>08/05/2024-233-EWR</v>
      </c>
    </row>
    <row r="104" spans="1:13" x14ac:dyDescent="0.25">
      <c r="A104" s="68">
        <v>45509</v>
      </c>
      <c r="B104" s="14">
        <v>821</v>
      </c>
      <c r="C104" s="16">
        <v>1835</v>
      </c>
      <c r="D104" s="16" t="s">
        <v>85</v>
      </c>
      <c r="E104" s="54">
        <v>0.29652777777777778</v>
      </c>
      <c r="F104" s="54">
        <v>0.30208333333333331</v>
      </c>
      <c r="G104" s="55">
        <v>5.5555555555555358E-3</v>
      </c>
      <c r="H104" s="16" t="s">
        <v>182</v>
      </c>
      <c r="I104" s="55" t="str">
        <f>VLOOKUP(H104,'Master Codes'!B:C,2,FALSE)</f>
        <v>GOV</v>
      </c>
      <c r="J104" s="14" t="s">
        <v>187</v>
      </c>
      <c r="K104" s="14" t="s">
        <v>102</v>
      </c>
      <c r="L104" s="55">
        <f t="shared" si="2"/>
        <v>5.5555555555555358E-3</v>
      </c>
      <c r="M104" s="10" t="str">
        <f t="shared" si="3"/>
        <v>08/05/2024-1835-SAT</v>
      </c>
    </row>
    <row r="105" spans="1:13" x14ac:dyDescent="0.25">
      <c r="A105" s="67">
        <v>45509</v>
      </c>
      <c r="B105" s="13">
        <v>814</v>
      </c>
      <c r="C105" s="15">
        <v>251</v>
      </c>
      <c r="D105" s="15" t="s">
        <v>129</v>
      </c>
      <c r="E105" s="51">
        <v>0.30138888888888887</v>
      </c>
      <c r="F105" s="51">
        <v>0.30763888888888891</v>
      </c>
      <c r="G105" s="52">
        <v>6.2500000000000333E-3</v>
      </c>
      <c r="H105" s="15" t="s">
        <v>182</v>
      </c>
      <c r="I105" s="52" t="str">
        <f>VLOOKUP(H105,'Master Codes'!B:C,2,FALSE)</f>
        <v>GOV</v>
      </c>
      <c r="J105" s="13" t="s">
        <v>188</v>
      </c>
      <c r="K105" s="13" t="s">
        <v>102</v>
      </c>
      <c r="L105" s="52">
        <f t="shared" si="2"/>
        <v>6.2500000000000333E-3</v>
      </c>
      <c r="M105" s="85" t="str">
        <f t="shared" si="3"/>
        <v>08/05/2024-251-BOS</v>
      </c>
    </row>
    <row r="106" spans="1:13" x14ac:dyDescent="0.25">
      <c r="A106" s="68">
        <v>45509</v>
      </c>
      <c r="B106" s="14">
        <v>828</v>
      </c>
      <c r="C106" s="16">
        <v>1767</v>
      </c>
      <c r="D106" s="16" t="s">
        <v>40</v>
      </c>
      <c r="E106" s="54">
        <v>0.30555555555555558</v>
      </c>
      <c r="F106" s="54">
        <v>0.34027777777777779</v>
      </c>
      <c r="G106" s="55">
        <v>3.472222222222221E-2</v>
      </c>
      <c r="H106" s="16" t="s">
        <v>189</v>
      </c>
      <c r="I106" s="55" t="str">
        <f>VLOOKUP(H106,'Master Codes'!B:C,2,FALSE)</f>
        <v>GOV</v>
      </c>
      <c r="J106" s="14" t="s">
        <v>190</v>
      </c>
      <c r="K106" s="14" t="s">
        <v>102</v>
      </c>
      <c r="L106" s="55">
        <f t="shared" si="2"/>
        <v>3.472222222222221E-2</v>
      </c>
      <c r="M106" s="10" t="str">
        <f t="shared" si="3"/>
        <v>08/05/2024-1767-YUL</v>
      </c>
    </row>
    <row r="107" spans="1:13" x14ac:dyDescent="0.25">
      <c r="A107" s="67">
        <v>45509</v>
      </c>
      <c r="B107" s="13">
        <v>822</v>
      </c>
      <c r="C107" s="15">
        <v>341</v>
      </c>
      <c r="D107" s="15" t="s">
        <v>24</v>
      </c>
      <c r="E107" s="51">
        <v>0.31041666666666667</v>
      </c>
      <c r="F107" s="51">
        <v>0.32569444444444445</v>
      </c>
      <c r="G107" s="52">
        <v>1.5277777777777779E-2</v>
      </c>
      <c r="H107" s="15" t="s">
        <v>182</v>
      </c>
      <c r="I107" s="52" t="str">
        <f>VLOOKUP(H107,'Master Codes'!B:C,2,FALSE)</f>
        <v>GOV</v>
      </c>
      <c r="J107" s="13" t="s">
        <v>191</v>
      </c>
      <c r="K107" s="13" t="s">
        <v>102</v>
      </c>
      <c r="L107" s="52">
        <f t="shared" si="2"/>
        <v>1.5277777777777779E-2</v>
      </c>
      <c r="M107" s="85" t="str">
        <f t="shared" si="3"/>
        <v>08/05/2024-341-MCO</v>
      </c>
    </row>
    <row r="108" spans="1:13" x14ac:dyDescent="0.25">
      <c r="A108" s="68">
        <v>45509</v>
      </c>
      <c r="B108" s="14">
        <v>838</v>
      </c>
      <c r="C108" s="16">
        <v>193</v>
      </c>
      <c r="D108" s="16" t="s">
        <v>21</v>
      </c>
      <c r="E108" s="54">
        <v>0.31527777777777777</v>
      </c>
      <c r="F108" s="54">
        <v>0.37152777777777779</v>
      </c>
      <c r="G108" s="55">
        <v>5.6250000000000022E-2</v>
      </c>
      <c r="H108" s="16" t="s">
        <v>180</v>
      </c>
      <c r="I108" s="55" t="str">
        <f>VLOOKUP(H108,'Master Codes'!B:C,2,FALSE)</f>
        <v>SY</v>
      </c>
      <c r="J108" s="14" t="s">
        <v>192</v>
      </c>
      <c r="K108" s="14" t="s">
        <v>102</v>
      </c>
      <c r="L108" s="55">
        <f t="shared" si="2"/>
        <v>5.6250000000000022E-2</v>
      </c>
      <c r="M108" s="10" t="str">
        <f t="shared" si="3"/>
        <v>08/05/2024-193-BWI</v>
      </c>
    </row>
    <row r="109" spans="1:13" x14ac:dyDescent="0.25">
      <c r="A109" s="67">
        <v>45509</v>
      </c>
      <c r="B109" s="13">
        <v>823</v>
      </c>
      <c r="C109" s="15">
        <v>558</v>
      </c>
      <c r="D109" s="15" t="s">
        <v>92</v>
      </c>
      <c r="E109" s="51">
        <v>0.31944444444444442</v>
      </c>
      <c r="F109" s="51">
        <v>0.32222222222222224</v>
      </c>
      <c r="G109" s="52">
        <v>2.7777777777778234E-3</v>
      </c>
      <c r="H109" s="15" t="s">
        <v>182</v>
      </c>
      <c r="I109" s="52" t="str">
        <f>VLOOKUP(H109,'Master Codes'!B:C,2,FALSE)</f>
        <v>GOV</v>
      </c>
      <c r="J109" s="13" t="s">
        <v>193</v>
      </c>
      <c r="K109" s="13" t="s">
        <v>102</v>
      </c>
      <c r="L109" s="52">
        <f t="shared" si="2"/>
        <v>2.7777777777778234E-3</v>
      </c>
      <c r="M109" s="85" t="str">
        <f t="shared" si="3"/>
        <v>08/05/2024-558-EAU</v>
      </c>
    </row>
    <row r="110" spans="1:13" x14ac:dyDescent="0.25">
      <c r="A110" s="68">
        <v>45509</v>
      </c>
      <c r="B110" s="14">
        <v>856</v>
      </c>
      <c r="C110" s="16">
        <v>489</v>
      </c>
      <c r="D110" s="16" t="s">
        <v>88</v>
      </c>
      <c r="E110" s="54">
        <v>0.33333333333333331</v>
      </c>
      <c r="F110" s="54">
        <v>0.34166666666666667</v>
      </c>
      <c r="G110" s="55">
        <v>8.3333333333333592E-3</v>
      </c>
      <c r="H110" s="16" t="s">
        <v>90</v>
      </c>
      <c r="I110" s="55" t="str">
        <f>VLOOKUP(H110,'Master Codes'!B:C,2,FALSE)</f>
        <v>LATE</v>
      </c>
      <c r="J110" s="14" t="s">
        <v>194</v>
      </c>
      <c r="K110" s="14" t="s">
        <v>102</v>
      </c>
      <c r="L110" s="55">
        <f t="shared" si="2"/>
        <v>8.3333333333333592E-3</v>
      </c>
      <c r="M110" s="10" t="str">
        <f t="shared" si="3"/>
        <v>08/05/2024-489-FCA</v>
      </c>
    </row>
    <row r="111" spans="1:13" x14ac:dyDescent="0.25">
      <c r="A111" s="67">
        <v>45509</v>
      </c>
      <c r="B111" s="13">
        <v>836</v>
      </c>
      <c r="C111" s="15">
        <v>1791</v>
      </c>
      <c r="D111" s="15" t="s">
        <v>195</v>
      </c>
      <c r="E111" s="51">
        <v>0.33819444444444446</v>
      </c>
      <c r="F111" s="51">
        <v>0.38611111111111113</v>
      </c>
      <c r="G111" s="52">
        <v>4.7916666666666663E-2</v>
      </c>
      <c r="H111" s="15">
        <v>64</v>
      </c>
      <c r="I111" s="52" t="str">
        <f>VLOOKUP(H111,'Master Codes'!B:C,2,FALSE)</f>
        <v>FLT</v>
      </c>
      <c r="J111" s="13" t="s">
        <v>196</v>
      </c>
      <c r="K111" s="13" t="s">
        <v>102</v>
      </c>
      <c r="L111" s="52">
        <f t="shared" si="2"/>
        <v>4.7916666666666663E-2</v>
      </c>
      <c r="M111" s="85" t="str">
        <f t="shared" si="3"/>
        <v>08/05/2024-1791-SDF</v>
      </c>
    </row>
    <row r="112" spans="1:13" x14ac:dyDescent="0.25">
      <c r="A112" s="68">
        <v>45509</v>
      </c>
      <c r="B112" s="14">
        <v>844</v>
      </c>
      <c r="C112" s="16">
        <v>101</v>
      </c>
      <c r="D112" s="16" t="s">
        <v>69</v>
      </c>
      <c r="E112" s="54">
        <v>0.34305555555555556</v>
      </c>
      <c r="F112" s="54">
        <v>0.3527777777777778</v>
      </c>
      <c r="G112" s="55">
        <v>9.7222222222222432E-3</v>
      </c>
      <c r="H112" s="16" t="s">
        <v>90</v>
      </c>
      <c r="I112" s="55" t="str">
        <f>VLOOKUP(H112,'Master Codes'!B:C,2,FALSE)</f>
        <v>LATE</v>
      </c>
      <c r="J112" s="14" t="s">
        <v>197</v>
      </c>
      <c r="K112" s="14" t="s">
        <v>102</v>
      </c>
      <c r="L112" s="55">
        <f t="shared" si="2"/>
        <v>9.7222222222222432E-3</v>
      </c>
      <c r="M112" s="10" t="str">
        <f t="shared" si="3"/>
        <v>08/05/2024-101-LAS</v>
      </c>
    </row>
    <row r="113" spans="1:13" x14ac:dyDescent="0.25">
      <c r="A113" s="67">
        <v>45509</v>
      </c>
      <c r="B113" s="13">
        <v>832</v>
      </c>
      <c r="C113" s="15">
        <v>367</v>
      </c>
      <c r="D113" s="15" t="s">
        <v>93</v>
      </c>
      <c r="E113" s="51">
        <v>0.34722222222222221</v>
      </c>
      <c r="F113" s="51">
        <v>0.58819444444444446</v>
      </c>
      <c r="G113" s="52">
        <v>0.15972222222222221</v>
      </c>
      <c r="H113" s="15">
        <v>41</v>
      </c>
      <c r="I113" s="52" t="str">
        <f>VLOOKUP(H113,'Master Codes'!B:C,2,FALSE)</f>
        <v>MX</v>
      </c>
      <c r="J113" s="13" t="s">
        <v>198</v>
      </c>
      <c r="K113" s="13" t="s">
        <v>102</v>
      </c>
      <c r="L113" s="52">
        <f t="shared" si="2"/>
        <v>0.15972222222222221</v>
      </c>
      <c r="M113" s="85" t="str">
        <f t="shared" si="3"/>
        <v>08/05/2024-367-TPA</v>
      </c>
    </row>
    <row r="114" spans="1:13" x14ac:dyDescent="0.25">
      <c r="A114" s="68">
        <v>45509</v>
      </c>
      <c r="B114" s="14">
        <v>827</v>
      </c>
      <c r="C114" s="16">
        <v>1419</v>
      </c>
      <c r="D114" s="16" t="s">
        <v>94</v>
      </c>
      <c r="E114" s="54">
        <v>0.3611111111111111</v>
      </c>
      <c r="F114" s="54">
        <v>0.37847222222222221</v>
      </c>
      <c r="G114" s="55">
        <v>1.7361111111111105E-2</v>
      </c>
      <c r="H114" s="16">
        <v>37</v>
      </c>
      <c r="I114" s="55" t="str">
        <f>VLOOKUP(H114,'Master Codes'!B:C,2,FALSE)</f>
        <v>CAT</v>
      </c>
      <c r="J114" s="14" t="s">
        <v>199</v>
      </c>
      <c r="K114" s="14" t="s">
        <v>102</v>
      </c>
      <c r="L114" s="55">
        <f t="shared" si="2"/>
        <v>1.7361111111111105E-2</v>
      </c>
      <c r="M114" s="10" t="str">
        <f t="shared" si="3"/>
        <v>08/05/2024-1419-RIC</v>
      </c>
    </row>
    <row r="115" spans="1:13" x14ac:dyDescent="0.25">
      <c r="A115" s="67">
        <v>45509</v>
      </c>
      <c r="B115" s="13">
        <v>850</v>
      </c>
      <c r="C115" s="15">
        <v>1821</v>
      </c>
      <c r="D115" s="15" t="s">
        <v>36</v>
      </c>
      <c r="E115" s="51">
        <v>0.37083333333333335</v>
      </c>
      <c r="F115" s="51">
        <v>0.37986111111111109</v>
      </c>
      <c r="G115" s="52">
        <v>9.0277777777777457E-3</v>
      </c>
      <c r="H115" s="15">
        <v>41</v>
      </c>
      <c r="I115" s="52" t="str">
        <f>VLOOKUP(H115,'Master Codes'!B:C,2,FALSE)</f>
        <v>MX</v>
      </c>
      <c r="J115" s="13" t="s">
        <v>200</v>
      </c>
      <c r="K115" s="13" t="s">
        <v>102</v>
      </c>
      <c r="L115" s="52">
        <f t="shared" si="2"/>
        <v>9.0277777777777457E-3</v>
      </c>
      <c r="M115" s="85" t="str">
        <f t="shared" si="3"/>
        <v>08/05/2024-1821-PWM</v>
      </c>
    </row>
    <row r="116" spans="1:13" x14ac:dyDescent="0.25">
      <c r="A116" s="68">
        <v>45509</v>
      </c>
      <c r="B116" s="14">
        <v>840</v>
      </c>
      <c r="C116" s="16">
        <v>471</v>
      </c>
      <c r="D116" s="16" t="s">
        <v>78</v>
      </c>
      <c r="E116" s="54">
        <v>0.39374999999999999</v>
      </c>
      <c r="F116" s="54">
        <v>0.4</v>
      </c>
      <c r="G116" s="55">
        <v>6.2500000000000333E-3</v>
      </c>
      <c r="H116" s="16" t="s">
        <v>103</v>
      </c>
      <c r="I116" s="55" t="str">
        <f>VLOOKUP(H116,'Master Codes'!B:C,2,FALSE)</f>
        <v>GRD</v>
      </c>
      <c r="J116" s="14" t="s">
        <v>201</v>
      </c>
      <c r="K116" s="14" t="s">
        <v>102</v>
      </c>
      <c r="L116" s="55">
        <f t="shared" si="2"/>
        <v>6.2500000000000333E-3</v>
      </c>
      <c r="M116" s="10" t="str">
        <f t="shared" si="3"/>
        <v>08/05/2024-471-ANC</v>
      </c>
    </row>
    <row r="117" spans="1:13" x14ac:dyDescent="0.25">
      <c r="A117" s="67">
        <v>45509</v>
      </c>
      <c r="B117" s="13">
        <v>846</v>
      </c>
      <c r="C117" s="15">
        <v>209</v>
      </c>
      <c r="D117" s="15" t="s">
        <v>104</v>
      </c>
      <c r="E117" s="51">
        <v>0.6020833333333333</v>
      </c>
      <c r="F117" s="51">
        <v>0.63402777777777775</v>
      </c>
      <c r="G117" s="51">
        <v>3.1944444444444442E-2</v>
      </c>
      <c r="H117" s="15">
        <v>93</v>
      </c>
      <c r="I117" s="52" t="str">
        <f>VLOOKUP(H117,'Master Codes'!B:C,2,FALSE)</f>
        <v>LATE</v>
      </c>
      <c r="J117" s="13" t="s">
        <v>202</v>
      </c>
      <c r="K117" s="13" t="s">
        <v>144</v>
      </c>
      <c r="L117" s="52">
        <f t="shared" si="2"/>
        <v>3.1944444444444442E-2</v>
      </c>
      <c r="M117" s="85" t="str">
        <f t="shared" si="3"/>
        <v>08/05/2024-209-MYR</v>
      </c>
    </row>
    <row r="118" spans="1:13" x14ac:dyDescent="0.25">
      <c r="A118" s="68">
        <v>45509</v>
      </c>
      <c r="B118" s="14">
        <v>828</v>
      </c>
      <c r="C118" s="16">
        <v>919</v>
      </c>
      <c r="D118" s="16" t="s">
        <v>203</v>
      </c>
      <c r="E118" s="54">
        <v>0.60763888888888884</v>
      </c>
      <c r="F118" s="54">
        <v>0.65555555555555556</v>
      </c>
      <c r="G118" s="54">
        <v>4.7916666666666718E-2</v>
      </c>
      <c r="H118" s="16">
        <v>93</v>
      </c>
      <c r="I118" s="55" t="str">
        <f>VLOOKUP(H118,'Master Codes'!B:C,2,FALSE)</f>
        <v>LATE</v>
      </c>
      <c r="J118" s="14" t="s">
        <v>204</v>
      </c>
      <c r="K118" s="14" t="s">
        <v>144</v>
      </c>
      <c r="L118" s="55">
        <f t="shared" si="2"/>
        <v>4.7916666666666718E-2</v>
      </c>
      <c r="M118" s="10" t="str">
        <f t="shared" si="3"/>
        <v>08/05/2024-919-RDU</v>
      </c>
    </row>
    <row r="119" spans="1:13" x14ac:dyDescent="0.25">
      <c r="A119" s="67">
        <v>45509</v>
      </c>
      <c r="B119" s="13">
        <v>820</v>
      </c>
      <c r="C119" s="15">
        <v>929</v>
      </c>
      <c r="D119" s="15" t="s">
        <v>205</v>
      </c>
      <c r="E119" s="51">
        <v>0.63194444444444442</v>
      </c>
      <c r="F119" s="51">
        <v>0.69513888888888886</v>
      </c>
      <c r="G119" s="51">
        <v>6.3194444444444442E-2</v>
      </c>
      <c r="H119" s="15">
        <v>64</v>
      </c>
      <c r="I119" s="52" t="str">
        <f>VLOOKUP(H119,'Master Codes'!B:C,2,FALSE)</f>
        <v>FLT</v>
      </c>
      <c r="J119" s="13" t="s">
        <v>206</v>
      </c>
      <c r="K119" s="13" t="s">
        <v>144</v>
      </c>
      <c r="L119" s="52">
        <f t="shared" si="2"/>
        <v>6.3194444444444442E-2</v>
      </c>
      <c r="M119" s="85" t="str">
        <f t="shared" si="3"/>
        <v>08/05/2024-929-CMH</v>
      </c>
    </row>
    <row r="120" spans="1:13" x14ac:dyDescent="0.25">
      <c r="A120" s="68">
        <v>45509</v>
      </c>
      <c r="B120" s="14">
        <v>838</v>
      </c>
      <c r="C120" s="16">
        <v>395</v>
      </c>
      <c r="D120" s="16" t="s">
        <v>52</v>
      </c>
      <c r="E120" s="54">
        <v>0.63472222222222219</v>
      </c>
      <c r="F120" s="54">
        <v>0.69305555555555554</v>
      </c>
      <c r="G120" s="54">
        <v>4.2361111111111113E-2</v>
      </c>
      <c r="H120" s="16">
        <v>93</v>
      </c>
      <c r="I120" s="55" t="str">
        <f>VLOOKUP(H120,'Master Codes'!B:C,2,FALSE)</f>
        <v>LATE</v>
      </c>
      <c r="J120" s="14" t="s">
        <v>207</v>
      </c>
      <c r="K120" s="14" t="s">
        <v>144</v>
      </c>
      <c r="L120" s="55">
        <f t="shared" si="2"/>
        <v>4.2361111111111113E-2</v>
      </c>
      <c r="M120" s="10" t="str">
        <f t="shared" si="3"/>
        <v>08/05/2024-395-SFO</v>
      </c>
    </row>
    <row r="121" spans="1:13" x14ac:dyDescent="0.25">
      <c r="A121" s="68">
        <v>45509</v>
      </c>
      <c r="B121" s="14">
        <v>827</v>
      </c>
      <c r="C121" s="16">
        <v>295</v>
      </c>
      <c r="D121" s="16" t="s">
        <v>113</v>
      </c>
      <c r="E121" s="54">
        <v>0.66666666666666663</v>
      </c>
      <c r="F121" s="54">
        <v>0.6958333333333333</v>
      </c>
      <c r="G121" s="54">
        <v>2.0833333333333332E-2</v>
      </c>
      <c r="H121" s="16">
        <v>93</v>
      </c>
      <c r="I121" s="55" t="str">
        <f>VLOOKUP(H121,'Master Codes'!B:C,2,FALSE)</f>
        <v>LATE</v>
      </c>
      <c r="J121" s="14" t="s">
        <v>208</v>
      </c>
      <c r="K121" s="14" t="s">
        <v>144</v>
      </c>
      <c r="L121" s="55">
        <f t="shared" si="2"/>
        <v>2.0833333333333332E-2</v>
      </c>
      <c r="M121" s="10" t="str">
        <f t="shared" si="3"/>
        <v>08/05/2024-295-PDX</v>
      </c>
    </row>
    <row r="122" spans="1:13" x14ac:dyDescent="0.25">
      <c r="A122" s="68">
        <v>45509</v>
      </c>
      <c r="B122" s="14">
        <v>809</v>
      </c>
      <c r="C122" s="16">
        <v>1947</v>
      </c>
      <c r="D122" s="16" t="s">
        <v>97</v>
      </c>
      <c r="E122" s="54">
        <v>0.61111111111111116</v>
      </c>
      <c r="F122" s="54">
        <v>0.64236111111111116</v>
      </c>
      <c r="G122" s="54">
        <v>3.125E-2</v>
      </c>
      <c r="H122" s="16">
        <v>93</v>
      </c>
      <c r="I122" s="55" t="str">
        <f>VLOOKUP(H122,'Master Codes'!B:C,2,FALSE)</f>
        <v>LATE</v>
      </c>
      <c r="J122" s="14" t="s">
        <v>202</v>
      </c>
      <c r="K122" s="14" t="s">
        <v>144</v>
      </c>
      <c r="L122" s="55">
        <f t="shared" si="2"/>
        <v>3.125E-2</v>
      </c>
      <c r="M122" s="10" t="str">
        <f t="shared" si="3"/>
        <v>08/05/2024-1947-CLT</v>
      </c>
    </row>
    <row r="123" spans="1:13" x14ac:dyDescent="0.25">
      <c r="A123" s="67">
        <v>45509</v>
      </c>
      <c r="B123" s="13">
        <v>833</v>
      </c>
      <c r="C123" s="15">
        <v>407</v>
      </c>
      <c r="D123" s="15" t="s">
        <v>45</v>
      </c>
      <c r="E123" s="51">
        <v>0.625</v>
      </c>
      <c r="F123" s="51">
        <v>0.64097222222222228</v>
      </c>
      <c r="G123" s="51">
        <v>1.3888888888888888E-2</v>
      </c>
      <c r="H123" s="15">
        <v>93</v>
      </c>
      <c r="I123" s="52" t="str">
        <f>VLOOKUP(H123,'Master Codes'!B:C,2,FALSE)</f>
        <v>LATE</v>
      </c>
      <c r="J123" s="13" t="s">
        <v>209</v>
      </c>
      <c r="K123" s="13" t="s">
        <v>144</v>
      </c>
      <c r="L123" s="52">
        <f t="shared" si="2"/>
        <v>1.3888888888888888E-2</v>
      </c>
      <c r="M123" s="85" t="str">
        <f t="shared" si="3"/>
        <v>08/05/2024-407-SAN</v>
      </c>
    </row>
    <row r="124" spans="1:13" x14ac:dyDescent="0.25">
      <c r="A124" s="67">
        <v>45509</v>
      </c>
      <c r="B124" s="13">
        <v>804</v>
      </c>
      <c r="C124" s="15">
        <v>657</v>
      </c>
      <c r="D124" s="15" t="s">
        <v>65</v>
      </c>
      <c r="E124" s="51">
        <v>0.63888888888888884</v>
      </c>
      <c r="F124" s="51">
        <v>0.66736111111111107</v>
      </c>
      <c r="G124" s="51">
        <v>2.0833333333333332E-2</v>
      </c>
      <c r="H124" s="15">
        <v>93</v>
      </c>
      <c r="I124" s="52" t="str">
        <f>VLOOKUP(H124,'Master Codes'!B:C,2,FALSE)</f>
        <v>LATE</v>
      </c>
      <c r="J124" s="13" t="s">
        <v>210</v>
      </c>
      <c r="K124" s="13" t="s">
        <v>144</v>
      </c>
      <c r="L124" s="52">
        <f t="shared" si="2"/>
        <v>2.0833333333333332E-2</v>
      </c>
      <c r="M124" s="85" t="str">
        <f t="shared" si="3"/>
        <v>08/05/2024-657-DEN</v>
      </c>
    </row>
    <row r="125" spans="1:13" x14ac:dyDescent="0.25">
      <c r="A125" s="67">
        <v>45509</v>
      </c>
      <c r="B125" s="13">
        <v>830</v>
      </c>
      <c r="C125" s="15">
        <v>261</v>
      </c>
      <c r="D125" s="15" t="s">
        <v>120</v>
      </c>
      <c r="E125" s="51">
        <v>0.69930555555555551</v>
      </c>
      <c r="F125" s="51">
        <v>0.84652777777777777</v>
      </c>
      <c r="G125" s="51">
        <v>0.14722222222222225</v>
      </c>
      <c r="H125" s="15">
        <v>71</v>
      </c>
      <c r="I125" s="52" t="str">
        <f>VLOOKUP(H125,'Master Codes'!B:C,2,FALSE)</f>
        <v>WX</v>
      </c>
      <c r="J125" s="13" t="s">
        <v>212</v>
      </c>
      <c r="K125" s="13" t="s">
        <v>144</v>
      </c>
      <c r="L125" s="52">
        <f t="shared" si="2"/>
        <v>0.14722222222222225</v>
      </c>
      <c r="M125" s="85" t="str">
        <f t="shared" si="3"/>
        <v>08/05/2024-261-ORD</v>
      </c>
    </row>
    <row r="126" spans="1:13" x14ac:dyDescent="0.25">
      <c r="A126" s="68">
        <v>45509</v>
      </c>
      <c r="B126" s="14">
        <v>814</v>
      </c>
      <c r="C126" s="16" t="s">
        <v>213</v>
      </c>
      <c r="D126" s="16" t="s">
        <v>54</v>
      </c>
      <c r="E126" s="54">
        <v>0.62986111111111109</v>
      </c>
      <c r="F126" s="54">
        <v>0.65972222222222221</v>
      </c>
      <c r="G126" s="54">
        <v>1.9444444444444445E-2</v>
      </c>
      <c r="H126" s="16">
        <v>93</v>
      </c>
      <c r="I126" s="55" t="str">
        <f>VLOOKUP(H126,'Master Codes'!B:C,2,FALSE)</f>
        <v>LATE</v>
      </c>
      <c r="J126" s="14" t="s">
        <v>214</v>
      </c>
      <c r="K126" s="14" t="s">
        <v>144</v>
      </c>
      <c r="L126" s="55">
        <f t="shared" si="2"/>
        <v>1.9444444444444445E-2</v>
      </c>
      <c r="M126" s="10" t="str">
        <f t="shared" si="3"/>
        <v>08/05/2024-425-LAX</v>
      </c>
    </row>
    <row r="127" spans="1:13" x14ac:dyDescent="0.25">
      <c r="A127" s="68">
        <v>45509</v>
      </c>
      <c r="B127" s="14">
        <v>856</v>
      </c>
      <c r="C127" s="16" t="s">
        <v>215</v>
      </c>
      <c r="D127" s="16" t="s">
        <v>116</v>
      </c>
      <c r="E127" s="54">
        <v>0.64375000000000004</v>
      </c>
      <c r="F127" s="54">
        <v>0.68194444444444446</v>
      </c>
      <c r="G127" s="54">
        <v>3.819444444444442E-2</v>
      </c>
      <c r="H127" s="16">
        <v>93</v>
      </c>
      <c r="I127" s="55" t="str">
        <f>VLOOKUP(H127,'Master Codes'!B:C,2,FALSE)</f>
        <v>LATE</v>
      </c>
      <c r="J127" s="14" t="s">
        <v>216</v>
      </c>
      <c r="K127" s="14" t="s">
        <v>144</v>
      </c>
      <c r="L127" s="55">
        <f t="shared" si="2"/>
        <v>3.819444444444442E-2</v>
      </c>
      <c r="M127" s="10" t="str">
        <f t="shared" si="3"/>
        <v>08/05/2024-635-BNA</v>
      </c>
    </row>
    <row r="128" spans="1:13" x14ac:dyDescent="0.25">
      <c r="A128" s="67">
        <v>45509</v>
      </c>
      <c r="B128" s="13">
        <v>816</v>
      </c>
      <c r="C128" s="15" t="s">
        <v>217</v>
      </c>
      <c r="D128" s="15" t="s">
        <v>218</v>
      </c>
      <c r="E128" s="51">
        <v>0.64861111111111114</v>
      </c>
      <c r="F128" s="51">
        <v>0.67500000000000004</v>
      </c>
      <c r="G128" s="51">
        <v>2.6388888888888906E-2</v>
      </c>
      <c r="H128" s="15" t="s">
        <v>90</v>
      </c>
      <c r="I128" s="52" t="str">
        <f>VLOOKUP(H128,'Master Codes'!B:C,2,FALSE)</f>
        <v>LATE</v>
      </c>
      <c r="J128" s="13" t="s">
        <v>219</v>
      </c>
      <c r="K128" s="13" t="s">
        <v>144</v>
      </c>
      <c r="L128" s="52">
        <f t="shared" si="2"/>
        <v>2.6388888888888906E-2</v>
      </c>
      <c r="M128" s="85" t="str">
        <f t="shared" si="3"/>
        <v>08/05/2024-1879-RAP</v>
      </c>
    </row>
    <row r="129" spans="1:13" x14ac:dyDescent="0.25">
      <c r="A129" s="68">
        <v>45509</v>
      </c>
      <c r="B129" s="14">
        <v>845</v>
      </c>
      <c r="C129" s="16" t="s">
        <v>220</v>
      </c>
      <c r="D129" s="16" t="s">
        <v>50</v>
      </c>
      <c r="E129" s="54">
        <v>0.65277777777777779</v>
      </c>
      <c r="F129" s="54">
        <v>0.66319444444444442</v>
      </c>
      <c r="G129" s="54">
        <v>1.041666666666663E-2</v>
      </c>
      <c r="H129" s="16" t="s">
        <v>164</v>
      </c>
      <c r="I129" s="55" t="str">
        <f>VLOOKUP(H129,'Master Codes'!B:C,2,FALSE)</f>
        <v>GRM</v>
      </c>
      <c r="J129" s="14" t="s">
        <v>221</v>
      </c>
      <c r="K129" s="14" t="s">
        <v>144</v>
      </c>
      <c r="L129" s="55">
        <f t="shared" si="2"/>
        <v>1.041666666666663E-2</v>
      </c>
      <c r="M129" s="10" t="str">
        <f t="shared" si="3"/>
        <v>08/05/2024-285-SEA</v>
      </c>
    </row>
    <row r="130" spans="1:13" x14ac:dyDescent="0.25">
      <c r="A130" s="67">
        <v>45509</v>
      </c>
      <c r="B130" s="13">
        <v>801</v>
      </c>
      <c r="C130" s="15" t="s">
        <v>222</v>
      </c>
      <c r="D130" s="15" t="s">
        <v>110</v>
      </c>
      <c r="E130" s="51">
        <v>0.65763888888888888</v>
      </c>
      <c r="F130" s="51">
        <v>0.7</v>
      </c>
      <c r="G130" s="51">
        <v>3.6805555555555557E-2</v>
      </c>
      <c r="H130" s="15">
        <v>93</v>
      </c>
      <c r="I130" s="52" t="str">
        <f>VLOOKUP(H130,'Master Codes'!B:C,2,FALSE)</f>
        <v>LATE</v>
      </c>
      <c r="J130" s="13" t="s">
        <v>223</v>
      </c>
      <c r="K130" s="13" t="s">
        <v>144</v>
      </c>
      <c r="L130" s="52">
        <f t="shared" ref="L130:L193" si="4" xml:space="preserve"> G130 / COUNTIFS($A:$A, A130, $C:$C, C130)</f>
        <v>3.6805555555555557E-2</v>
      </c>
      <c r="M130" s="85" t="str">
        <f t="shared" ref="M130:M193" si="5">TEXT(A130, "MM/DD/YYYY") &amp; "-" &amp; C130 &amp; "-" &amp; D130</f>
        <v>08/05/2024-1925-TVC</v>
      </c>
    </row>
    <row r="131" spans="1:13" x14ac:dyDescent="0.25">
      <c r="A131" s="67">
        <v>45509</v>
      </c>
      <c r="B131" s="13">
        <v>822</v>
      </c>
      <c r="C131" s="15" t="s">
        <v>224</v>
      </c>
      <c r="D131" s="15" t="s">
        <v>69</v>
      </c>
      <c r="E131" s="51">
        <v>0.67638888888888893</v>
      </c>
      <c r="F131" s="51">
        <v>0.70347222222222228</v>
      </c>
      <c r="G131" s="51">
        <v>2.7083333333333348E-2</v>
      </c>
      <c r="H131" s="15">
        <v>93</v>
      </c>
      <c r="I131" s="52" t="str">
        <f>VLOOKUP(H131,'Master Codes'!B:C,2,FALSE)</f>
        <v>LATE</v>
      </c>
      <c r="J131" s="13" t="s">
        <v>202</v>
      </c>
      <c r="K131" s="13" t="s">
        <v>144</v>
      </c>
      <c r="L131" s="52">
        <f t="shared" si="4"/>
        <v>2.7083333333333348E-2</v>
      </c>
      <c r="M131" s="85" t="str">
        <f t="shared" si="5"/>
        <v>08/05/2024-107-LAS</v>
      </c>
    </row>
    <row r="132" spans="1:13" x14ac:dyDescent="0.25">
      <c r="A132" s="68">
        <v>45509</v>
      </c>
      <c r="B132" s="14">
        <v>850</v>
      </c>
      <c r="C132" s="16" t="s">
        <v>225</v>
      </c>
      <c r="D132" s="16" t="s">
        <v>48</v>
      </c>
      <c r="E132" s="54">
        <v>0.69027777777777777</v>
      </c>
      <c r="F132" s="54">
        <v>0.73124999999999996</v>
      </c>
      <c r="G132" s="54">
        <v>3.0555555555555555E-2</v>
      </c>
      <c r="H132" s="16">
        <v>93</v>
      </c>
      <c r="I132" s="55" t="str">
        <f>VLOOKUP(H132,'Master Codes'!B:C,2,FALSE)</f>
        <v>LATE</v>
      </c>
      <c r="J132" s="14" t="s">
        <v>226</v>
      </c>
      <c r="K132" s="14" t="s">
        <v>144</v>
      </c>
      <c r="L132" s="55">
        <f t="shared" si="4"/>
        <v>3.0555555555555555E-2</v>
      </c>
      <c r="M132" s="10" t="str">
        <f t="shared" si="5"/>
        <v>08/05/2024-605-PHX</v>
      </c>
    </row>
    <row r="133" spans="1:13" x14ac:dyDescent="0.25">
      <c r="A133" s="68">
        <v>45509</v>
      </c>
      <c r="B133" s="14">
        <v>823</v>
      </c>
      <c r="C133" s="16" t="s">
        <v>227</v>
      </c>
      <c r="D133" s="16" t="s">
        <v>228</v>
      </c>
      <c r="E133" s="54">
        <v>0.80555555555555558</v>
      </c>
      <c r="F133" s="54">
        <v>0.81666666666666665</v>
      </c>
      <c r="G133" s="54">
        <v>7.6388888888888886E-3</v>
      </c>
      <c r="H133" s="16">
        <v>93</v>
      </c>
      <c r="I133" s="55" t="str">
        <f>VLOOKUP(H133,'Master Codes'!B:C,2,FALSE)</f>
        <v>LATE</v>
      </c>
      <c r="J133" s="14" t="s">
        <v>229</v>
      </c>
      <c r="K133" s="14" t="s">
        <v>144</v>
      </c>
      <c r="L133" s="55">
        <f t="shared" si="4"/>
        <v>7.6388888888888886E-3</v>
      </c>
      <c r="M133" s="10" t="str">
        <f t="shared" si="5"/>
        <v>08/05/2024-1817-OMA</v>
      </c>
    </row>
    <row r="134" spans="1:13" x14ac:dyDescent="0.25">
      <c r="A134" s="68">
        <v>45509</v>
      </c>
      <c r="B134" s="14">
        <v>816</v>
      </c>
      <c r="C134" s="16" t="s">
        <v>231</v>
      </c>
      <c r="D134" s="16" t="s">
        <v>54</v>
      </c>
      <c r="E134" s="54">
        <v>0.87152777777777779</v>
      </c>
      <c r="F134" s="54">
        <v>0.90277777777777779</v>
      </c>
      <c r="G134" s="54">
        <v>3.125E-2</v>
      </c>
      <c r="H134" s="16">
        <v>93</v>
      </c>
      <c r="I134" s="55" t="str">
        <f>VLOOKUP(H134,'Master Codes'!B:C,2,FALSE)</f>
        <v>LATE</v>
      </c>
      <c r="J134" s="14" t="s">
        <v>202</v>
      </c>
      <c r="K134" s="14" t="s">
        <v>144</v>
      </c>
      <c r="L134" s="55">
        <f t="shared" si="4"/>
        <v>3.125E-2</v>
      </c>
      <c r="M134" s="10" t="str">
        <f t="shared" si="5"/>
        <v>08/05/2024-429-LAX</v>
      </c>
    </row>
    <row r="135" spans="1:13" x14ac:dyDescent="0.25">
      <c r="A135" s="67">
        <v>45509</v>
      </c>
      <c r="B135" s="13">
        <v>805</v>
      </c>
      <c r="C135" s="15" t="s">
        <v>232</v>
      </c>
      <c r="D135" s="15" t="s">
        <v>52</v>
      </c>
      <c r="E135" s="51">
        <v>0.86458333333333337</v>
      </c>
      <c r="F135" s="51">
        <v>0.89652777777777781</v>
      </c>
      <c r="G135" s="51">
        <v>3.1944444444444442E-2</v>
      </c>
      <c r="H135" s="15">
        <v>93</v>
      </c>
      <c r="I135" s="52" t="str">
        <f>VLOOKUP(H135,'Master Codes'!B:C,2,FALSE)</f>
        <v>LATE</v>
      </c>
      <c r="J135" s="13" t="s">
        <v>233</v>
      </c>
      <c r="K135" s="13" t="s">
        <v>144</v>
      </c>
      <c r="L135" s="52">
        <f t="shared" si="4"/>
        <v>3.1944444444444442E-2</v>
      </c>
      <c r="M135" s="85" t="str">
        <f t="shared" si="5"/>
        <v>08/05/2024-397-SFO</v>
      </c>
    </row>
    <row r="136" spans="1:13" x14ac:dyDescent="0.25">
      <c r="A136" s="68">
        <v>45509</v>
      </c>
      <c r="B136" s="14">
        <v>836</v>
      </c>
      <c r="C136" s="16" t="s">
        <v>234</v>
      </c>
      <c r="D136" s="16" t="s">
        <v>50</v>
      </c>
      <c r="E136" s="54">
        <v>0.875</v>
      </c>
      <c r="F136" s="54">
        <v>0.87916666666666665</v>
      </c>
      <c r="G136" s="54">
        <v>4.1666666666666519E-3</v>
      </c>
      <c r="H136" s="16" t="s">
        <v>182</v>
      </c>
      <c r="I136" s="55" t="str">
        <f>VLOOKUP(H136,'Master Codes'!B:C,2,FALSE)</f>
        <v>GOV</v>
      </c>
      <c r="J136" s="14" t="s">
        <v>235</v>
      </c>
      <c r="K136" s="14" t="s">
        <v>144</v>
      </c>
      <c r="L136" s="55">
        <f t="shared" si="4"/>
        <v>4.1666666666666519E-3</v>
      </c>
      <c r="M136" s="10" t="str">
        <f t="shared" si="5"/>
        <v>08/05/2024-289-SEA</v>
      </c>
    </row>
    <row r="137" spans="1:13" x14ac:dyDescent="0.25">
      <c r="A137" s="67">
        <v>45510</v>
      </c>
      <c r="B137" s="13">
        <v>844</v>
      </c>
      <c r="C137" s="15">
        <v>383</v>
      </c>
      <c r="D137" s="15" t="s">
        <v>81</v>
      </c>
      <c r="E137" s="51">
        <v>0.30555555555555558</v>
      </c>
      <c r="F137" s="51">
        <v>0.30625000000000002</v>
      </c>
      <c r="G137" s="52">
        <v>6.9444444444444447E-4</v>
      </c>
      <c r="H137" s="15" t="s">
        <v>166</v>
      </c>
      <c r="I137" s="52" t="str">
        <f>VLOOKUP(H137,'Master Codes'!B:C,2,FALSE)</f>
        <v>STA</v>
      </c>
      <c r="J137" s="13" t="s">
        <v>236</v>
      </c>
      <c r="K137" s="13" t="s">
        <v>18</v>
      </c>
      <c r="L137" s="52">
        <f t="shared" si="4"/>
        <v>6.9444444444444447E-4</v>
      </c>
      <c r="M137" s="85" t="str">
        <f t="shared" si="5"/>
        <v>08/06/2024-383-RSW</v>
      </c>
    </row>
    <row r="138" spans="1:13" x14ac:dyDescent="0.25">
      <c r="A138" s="68">
        <v>45510</v>
      </c>
      <c r="B138" s="14">
        <v>808</v>
      </c>
      <c r="C138" s="16">
        <v>657</v>
      </c>
      <c r="D138" s="16" t="s">
        <v>65</v>
      </c>
      <c r="E138" s="54">
        <v>0.65625</v>
      </c>
      <c r="F138" s="54">
        <v>0.66527777777777775</v>
      </c>
      <c r="G138" s="55">
        <v>9.0277777777777769E-3</v>
      </c>
      <c r="H138" s="16" t="s">
        <v>237</v>
      </c>
      <c r="I138" s="55" t="str">
        <f>VLOOKUP(H138,'Master Codes'!B:C,2,FALSE)</f>
        <v>SOC</v>
      </c>
      <c r="J138" s="14" t="s">
        <v>238</v>
      </c>
      <c r="K138" s="14" t="s">
        <v>18</v>
      </c>
      <c r="L138" s="55">
        <f t="shared" si="4"/>
        <v>9.0277777777777769E-3</v>
      </c>
      <c r="M138" s="10" t="str">
        <f t="shared" si="5"/>
        <v>08/06/2024-657-DEN</v>
      </c>
    </row>
    <row r="139" spans="1:13" x14ac:dyDescent="0.25">
      <c r="A139" s="67">
        <v>45511</v>
      </c>
      <c r="B139" s="13">
        <v>827</v>
      </c>
      <c r="C139" s="15">
        <v>657</v>
      </c>
      <c r="D139" s="15" t="s">
        <v>65</v>
      </c>
      <c r="E139" s="51">
        <v>0.59305555555555556</v>
      </c>
      <c r="F139" s="51">
        <v>0.60347222222222219</v>
      </c>
      <c r="G139" s="52">
        <v>6.9444444444444447E-4</v>
      </c>
      <c r="H139" s="15">
        <v>93</v>
      </c>
      <c r="I139" s="52" t="str">
        <f>VLOOKUP(H139,'Master Codes'!B:C,2,FALSE)</f>
        <v>LATE</v>
      </c>
      <c r="J139" s="13" t="s">
        <v>239</v>
      </c>
      <c r="K139" s="13" t="s">
        <v>47</v>
      </c>
      <c r="L139" s="52">
        <f t="shared" si="4"/>
        <v>6.9444444444444447E-4</v>
      </c>
      <c r="M139" s="85" t="str">
        <f t="shared" si="5"/>
        <v>08/07/2024-657-DEN</v>
      </c>
    </row>
    <row r="140" spans="1:13" x14ac:dyDescent="0.25">
      <c r="A140" s="67">
        <v>45511</v>
      </c>
      <c r="B140" s="13">
        <v>821</v>
      </c>
      <c r="C140" s="15">
        <v>107</v>
      </c>
      <c r="D140" s="15" t="s">
        <v>69</v>
      </c>
      <c r="E140" s="51">
        <v>0.63472222222222219</v>
      </c>
      <c r="F140" s="51">
        <v>0.64027777777777772</v>
      </c>
      <c r="G140" s="52">
        <v>5.5555555555555558E-3</v>
      </c>
      <c r="H140" s="15" t="s">
        <v>103</v>
      </c>
      <c r="I140" s="52" t="str">
        <f>VLOOKUP(H140,'Master Codes'!B:C,2,FALSE)</f>
        <v>GRD</v>
      </c>
      <c r="J140" s="13" t="s">
        <v>240</v>
      </c>
      <c r="K140" s="13" t="s">
        <v>47</v>
      </c>
      <c r="L140" s="52">
        <f t="shared" si="4"/>
        <v>5.5555555555555558E-3</v>
      </c>
      <c r="M140" s="85" t="str">
        <f t="shared" si="5"/>
        <v>08/07/2024-107-LAS</v>
      </c>
    </row>
    <row r="141" spans="1:13" x14ac:dyDescent="0.25">
      <c r="A141" s="68">
        <v>45512</v>
      </c>
      <c r="B141" s="14">
        <v>822</v>
      </c>
      <c r="C141" s="16">
        <v>233</v>
      </c>
      <c r="D141" s="16" t="s">
        <v>186</v>
      </c>
      <c r="E141" s="54">
        <v>0.29166666666666669</v>
      </c>
      <c r="F141" s="54">
        <v>0.29236111111111113</v>
      </c>
      <c r="G141" s="55">
        <v>6.9444444444444198E-4</v>
      </c>
      <c r="H141" s="16" t="s">
        <v>180</v>
      </c>
      <c r="I141" s="55" t="str">
        <f>VLOOKUP(H141,'Master Codes'!B:C,2,FALSE)</f>
        <v>SY</v>
      </c>
      <c r="J141" s="14" t="s">
        <v>241</v>
      </c>
      <c r="K141" s="14" t="s">
        <v>102</v>
      </c>
      <c r="L141" s="55">
        <f t="shared" si="4"/>
        <v>6.9444444444444198E-4</v>
      </c>
      <c r="M141" s="10" t="str">
        <f t="shared" si="5"/>
        <v>08/08/2024-233-EWR</v>
      </c>
    </row>
    <row r="142" spans="1:13" x14ac:dyDescent="0.25">
      <c r="A142" s="67">
        <v>45512</v>
      </c>
      <c r="B142" s="13">
        <v>849</v>
      </c>
      <c r="C142" s="15">
        <v>1203</v>
      </c>
      <c r="D142" s="15" t="s">
        <v>242</v>
      </c>
      <c r="E142" s="51">
        <v>0.29652777777777778</v>
      </c>
      <c r="F142" s="51">
        <v>0.29791666666666666</v>
      </c>
      <c r="G142" s="52">
        <v>1.388888888888884E-3</v>
      </c>
      <c r="H142" s="15" t="s">
        <v>180</v>
      </c>
      <c r="I142" s="52" t="str">
        <f>VLOOKUP(H142,'Master Codes'!B:C,2,FALSE)</f>
        <v>SY</v>
      </c>
      <c r="J142" s="13" t="s">
        <v>243</v>
      </c>
      <c r="K142" s="13" t="s">
        <v>102</v>
      </c>
      <c r="L142" s="52">
        <f t="shared" si="4"/>
        <v>1.388888888888884E-3</v>
      </c>
      <c r="M142" s="85" t="str">
        <f t="shared" si="5"/>
        <v>08/08/2024-1203-CHS</v>
      </c>
    </row>
    <row r="143" spans="1:13" x14ac:dyDescent="0.25">
      <c r="A143" s="68">
        <v>45512</v>
      </c>
      <c r="B143" s="14">
        <v>846</v>
      </c>
      <c r="C143" s="16">
        <v>1917</v>
      </c>
      <c r="D143" s="16" t="s">
        <v>25</v>
      </c>
      <c r="E143" s="54">
        <v>0.31527777777777777</v>
      </c>
      <c r="F143" s="54">
        <v>0.31736111111111109</v>
      </c>
      <c r="G143" s="55">
        <v>2.0833333333333259E-3</v>
      </c>
      <c r="H143" s="16" t="s">
        <v>180</v>
      </c>
      <c r="I143" s="55" t="str">
        <f>VLOOKUP(H143,'Master Codes'!B:C,2,FALSE)</f>
        <v>SY</v>
      </c>
      <c r="J143" s="14" t="s">
        <v>244</v>
      </c>
      <c r="K143" s="14" t="s">
        <v>102</v>
      </c>
      <c r="L143" s="55">
        <f t="shared" si="4"/>
        <v>2.0833333333333259E-3</v>
      </c>
      <c r="M143" s="10" t="str">
        <f t="shared" si="5"/>
        <v>08/08/2024-1917-YYZ</v>
      </c>
    </row>
    <row r="144" spans="1:13" x14ac:dyDescent="0.25">
      <c r="A144" s="67">
        <v>45512</v>
      </c>
      <c r="B144" s="13">
        <v>825</v>
      </c>
      <c r="C144" s="15">
        <v>1775</v>
      </c>
      <c r="D144" s="15" t="s">
        <v>89</v>
      </c>
      <c r="E144" s="51">
        <v>0.31944444444444442</v>
      </c>
      <c r="F144" s="51">
        <v>0.32847222222222222</v>
      </c>
      <c r="G144" s="52">
        <v>9.0277777777778012E-3</v>
      </c>
      <c r="H144" s="15" t="s">
        <v>180</v>
      </c>
      <c r="I144" s="52" t="str">
        <f>VLOOKUP(H144,'Master Codes'!B:C,2,FALSE)</f>
        <v>SY</v>
      </c>
      <c r="J144" s="13" t="s">
        <v>244</v>
      </c>
      <c r="K144" s="13" t="s">
        <v>102</v>
      </c>
      <c r="L144" s="52">
        <f t="shared" si="4"/>
        <v>9.0277777777778012E-3</v>
      </c>
      <c r="M144" s="85" t="str">
        <f t="shared" si="5"/>
        <v>08/08/2024-1775-PHL</v>
      </c>
    </row>
    <row r="145" spans="1:13" x14ac:dyDescent="0.25">
      <c r="A145" s="68">
        <v>45512</v>
      </c>
      <c r="B145" s="14">
        <v>844</v>
      </c>
      <c r="C145" s="16">
        <v>367</v>
      </c>
      <c r="D145" s="16" t="s">
        <v>93</v>
      </c>
      <c r="E145" s="54">
        <v>0.33333333333333331</v>
      </c>
      <c r="F145" s="54">
        <v>0.46736111111111112</v>
      </c>
      <c r="G145" s="55">
        <v>0.1340277777777778</v>
      </c>
      <c r="H145" s="16">
        <v>46</v>
      </c>
      <c r="I145" s="55" t="str">
        <f>VLOOKUP(H145,'Master Codes'!B:C,2,FALSE)</f>
        <v>MX</v>
      </c>
      <c r="J145" s="14" t="s">
        <v>245</v>
      </c>
      <c r="K145" s="14" t="s">
        <v>102</v>
      </c>
      <c r="L145" s="55">
        <f t="shared" si="4"/>
        <v>0.1340277777777778</v>
      </c>
      <c r="M145" s="10" t="str">
        <f t="shared" si="5"/>
        <v>08/08/2024-367-TPA</v>
      </c>
    </row>
    <row r="146" spans="1:13" x14ac:dyDescent="0.25">
      <c r="A146" s="67">
        <v>45512</v>
      </c>
      <c r="B146" s="13">
        <v>850</v>
      </c>
      <c r="C146" s="15">
        <v>303</v>
      </c>
      <c r="D146" s="15" t="s">
        <v>38</v>
      </c>
      <c r="E146" s="51">
        <v>0.38472222222222224</v>
      </c>
      <c r="F146" s="51">
        <v>0.39583333333333331</v>
      </c>
      <c r="G146" s="52">
        <v>1.1111111111111072E-2</v>
      </c>
      <c r="H146" s="15">
        <v>41</v>
      </c>
      <c r="I146" s="52" t="str">
        <f>VLOOKUP(H146,'Master Codes'!B:C,2,FALSE)</f>
        <v>MX</v>
      </c>
      <c r="J146" s="13" t="s">
        <v>246</v>
      </c>
      <c r="K146" s="13" t="s">
        <v>102</v>
      </c>
      <c r="L146" s="52">
        <f t="shared" si="4"/>
        <v>1.1111111111111072E-2</v>
      </c>
      <c r="M146" s="85" t="str">
        <f t="shared" si="5"/>
        <v>08/08/2024-303-BZN</v>
      </c>
    </row>
    <row r="147" spans="1:13" x14ac:dyDescent="0.25">
      <c r="A147" s="68">
        <v>45512</v>
      </c>
      <c r="B147" s="14">
        <v>834</v>
      </c>
      <c r="C147" s="16">
        <v>1054</v>
      </c>
      <c r="D147" s="16" t="s">
        <v>41</v>
      </c>
      <c r="E147" s="54">
        <v>0.40277777777777779</v>
      </c>
      <c r="F147" s="54">
        <v>0.45555555555555555</v>
      </c>
      <c r="G147" s="55">
        <v>5.2777777777777757E-2</v>
      </c>
      <c r="H147" s="16">
        <v>46</v>
      </c>
      <c r="I147" s="55" t="str">
        <f>VLOOKUP(H147,'Master Codes'!B:C,2,FALSE)</f>
        <v>MX</v>
      </c>
      <c r="J147" s="14" t="s">
        <v>247</v>
      </c>
      <c r="K147" s="14" t="s">
        <v>102</v>
      </c>
      <c r="L147" s="55">
        <f t="shared" si="4"/>
        <v>5.2777777777777757E-2</v>
      </c>
      <c r="M147" s="10" t="str">
        <f t="shared" si="5"/>
        <v>08/08/2024-1054-PIT</v>
      </c>
    </row>
    <row r="148" spans="1:13" x14ac:dyDescent="0.25">
      <c r="A148" s="67">
        <v>45512</v>
      </c>
      <c r="B148" s="13">
        <v>846</v>
      </c>
      <c r="C148" s="15">
        <v>215</v>
      </c>
      <c r="D148" s="15" t="s">
        <v>248</v>
      </c>
      <c r="E148" s="51">
        <v>0.58819444444444446</v>
      </c>
      <c r="F148" s="51">
        <v>0.58888888888888891</v>
      </c>
      <c r="G148" s="52">
        <v>6.9444444444444447E-4</v>
      </c>
      <c r="H148" s="15">
        <v>68</v>
      </c>
      <c r="I148" s="52" t="str">
        <f>VLOOKUP(H148,'Master Codes'!B:C,2,FALSE)</f>
        <v>INFT</v>
      </c>
      <c r="J148" s="13" t="s">
        <v>249</v>
      </c>
      <c r="K148" s="13" t="s">
        <v>47</v>
      </c>
      <c r="L148" s="52">
        <f t="shared" si="4"/>
        <v>6.9444444444444447E-4</v>
      </c>
      <c r="M148" s="85" t="str">
        <f t="shared" si="5"/>
        <v>08/08/2024-215-AVL</v>
      </c>
    </row>
    <row r="149" spans="1:13" x14ac:dyDescent="0.25">
      <c r="A149" s="68">
        <v>45512</v>
      </c>
      <c r="B149" s="14">
        <v>827</v>
      </c>
      <c r="C149" s="16">
        <v>407</v>
      </c>
      <c r="D149" s="16" t="s">
        <v>45</v>
      </c>
      <c r="E149" s="54">
        <v>0.61597222222222225</v>
      </c>
      <c r="F149" s="54">
        <v>0.61875000000000002</v>
      </c>
      <c r="G149" s="55">
        <v>2.7777777777777779E-3</v>
      </c>
      <c r="H149" s="16" t="s">
        <v>103</v>
      </c>
      <c r="I149" s="55" t="str">
        <f>VLOOKUP(H149,'Master Codes'!B:C,2,FALSE)</f>
        <v>GRD</v>
      </c>
      <c r="J149" s="14" t="s">
        <v>250</v>
      </c>
      <c r="K149" s="14" t="s">
        <v>47</v>
      </c>
      <c r="L149" s="55">
        <f t="shared" si="4"/>
        <v>2.7777777777777779E-3</v>
      </c>
      <c r="M149" s="10" t="str">
        <f t="shared" si="5"/>
        <v>08/08/2024-407-SAN</v>
      </c>
    </row>
    <row r="150" spans="1:13" x14ac:dyDescent="0.25">
      <c r="A150" s="67">
        <v>45512</v>
      </c>
      <c r="B150" s="13">
        <v>832</v>
      </c>
      <c r="C150" s="15">
        <v>277</v>
      </c>
      <c r="D150" s="15" t="s">
        <v>251</v>
      </c>
      <c r="E150" s="51">
        <v>0.59722222222222221</v>
      </c>
      <c r="F150" s="51">
        <v>0.60486111111111107</v>
      </c>
      <c r="G150" s="52">
        <v>4.8611111111111112E-3</v>
      </c>
      <c r="H150" s="15">
        <v>93</v>
      </c>
      <c r="I150" s="52" t="str">
        <f>VLOOKUP(H150,'Master Codes'!B:C,2,FALSE)</f>
        <v>LATE</v>
      </c>
      <c r="J150" s="13" t="s">
        <v>252</v>
      </c>
      <c r="K150" s="13" t="s">
        <v>47</v>
      </c>
      <c r="L150" s="52">
        <f t="shared" si="4"/>
        <v>4.8611111111111112E-3</v>
      </c>
      <c r="M150" s="85" t="str">
        <f t="shared" si="5"/>
        <v>08/08/2024-277-MRY</v>
      </c>
    </row>
    <row r="151" spans="1:13" x14ac:dyDescent="0.25">
      <c r="A151" s="67">
        <v>45512</v>
      </c>
      <c r="B151" s="13">
        <v>848</v>
      </c>
      <c r="C151" s="15">
        <v>1813</v>
      </c>
      <c r="D151" s="15" t="s">
        <v>253</v>
      </c>
      <c r="E151" s="51">
        <v>0.59305555555555556</v>
      </c>
      <c r="F151" s="51">
        <v>0.61111111111111116</v>
      </c>
      <c r="G151" s="52">
        <v>1.8055555555555554E-2</v>
      </c>
      <c r="H151" s="15">
        <v>93</v>
      </c>
      <c r="I151" s="52" t="str">
        <f>VLOOKUP(H151,'Master Codes'!B:C,2,FALSE)</f>
        <v>LATE</v>
      </c>
      <c r="J151" s="13" t="s">
        <v>202</v>
      </c>
      <c r="K151" s="13" t="s">
        <v>47</v>
      </c>
      <c r="L151" s="52">
        <f t="shared" si="4"/>
        <v>1.8055555555555554E-2</v>
      </c>
      <c r="M151" s="85" t="str">
        <f t="shared" si="5"/>
        <v>08/08/2024-1813-VPS</v>
      </c>
    </row>
    <row r="152" spans="1:13" x14ac:dyDescent="0.25">
      <c r="A152" s="68">
        <v>45512</v>
      </c>
      <c r="B152" s="14">
        <v>820</v>
      </c>
      <c r="C152" s="16">
        <v>1273</v>
      </c>
      <c r="D152" s="16" t="s">
        <v>61</v>
      </c>
      <c r="E152" s="54">
        <v>0.62986111111111109</v>
      </c>
      <c r="F152" s="54">
        <v>0.63263888888888886</v>
      </c>
      <c r="G152" s="55">
        <v>2.7777777777777779E-3</v>
      </c>
      <c r="H152" s="16">
        <v>65</v>
      </c>
      <c r="I152" s="55" t="str">
        <f>VLOOKUP(H152,'Master Codes'!B:C,2,FALSE)</f>
        <v>FLT</v>
      </c>
      <c r="J152" s="14" t="s">
        <v>254</v>
      </c>
      <c r="K152" s="14" t="s">
        <v>47</v>
      </c>
      <c r="L152" s="55">
        <f t="shared" si="4"/>
        <v>2.7777777777777779E-3</v>
      </c>
      <c r="M152" s="10" t="str">
        <f t="shared" si="5"/>
        <v>08/08/2024-1273-RNO</v>
      </c>
    </row>
    <row r="153" spans="1:13" x14ac:dyDescent="0.25">
      <c r="A153" s="67">
        <v>45512</v>
      </c>
      <c r="B153" s="13">
        <v>822</v>
      </c>
      <c r="C153" s="15">
        <v>681</v>
      </c>
      <c r="D153" s="15" t="s">
        <v>159</v>
      </c>
      <c r="E153" s="51">
        <v>0.61111111111111116</v>
      </c>
      <c r="F153" s="51">
        <v>0.62916666666666665</v>
      </c>
      <c r="G153" s="52">
        <v>3.472222222222222E-3</v>
      </c>
      <c r="H153" s="15">
        <v>93</v>
      </c>
      <c r="I153" s="52" t="str">
        <f>VLOOKUP(H153,'Master Codes'!B:C,2,FALSE)</f>
        <v>LATE</v>
      </c>
      <c r="J153" s="13" t="s">
        <v>255</v>
      </c>
      <c r="K153" s="13" t="s">
        <v>47</v>
      </c>
      <c r="L153" s="52">
        <f t="shared" si="4"/>
        <v>3.472222222222222E-3</v>
      </c>
      <c r="M153" s="85" t="str">
        <f t="shared" si="5"/>
        <v>08/08/2024-681-HOU</v>
      </c>
    </row>
    <row r="154" spans="1:13" x14ac:dyDescent="0.25">
      <c r="A154" s="67">
        <v>45512</v>
      </c>
      <c r="B154" s="13">
        <v>829</v>
      </c>
      <c r="C154" s="15">
        <v>1577</v>
      </c>
      <c r="D154" s="15" t="s">
        <v>256</v>
      </c>
      <c r="E154" s="51">
        <v>0.63888888888888884</v>
      </c>
      <c r="F154" s="51">
        <v>0.65</v>
      </c>
      <c r="G154" s="52">
        <v>6.9444444444444441E-3</v>
      </c>
      <c r="H154" s="15">
        <v>93</v>
      </c>
      <c r="I154" s="52" t="str">
        <f>VLOOKUP(H154,'Master Codes'!B:C,2,FALSE)</f>
        <v>LATE</v>
      </c>
      <c r="J154" s="13" t="s">
        <v>257</v>
      </c>
      <c r="K154" s="13" t="s">
        <v>47</v>
      </c>
      <c r="L154" s="52">
        <f t="shared" si="4"/>
        <v>6.9444444444444441E-3</v>
      </c>
      <c r="M154" s="85" t="str">
        <f t="shared" si="5"/>
        <v>08/08/2024-1577-OAK</v>
      </c>
    </row>
    <row r="155" spans="1:13" x14ac:dyDescent="0.25">
      <c r="A155" s="67">
        <v>45512</v>
      </c>
      <c r="B155" s="13">
        <v>815</v>
      </c>
      <c r="C155" s="15">
        <v>1803</v>
      </c>
      <c r="D155" s="15" t="s">
        <v>173</v>
      </c>
      <c r="E155" s="51">
        <v>0.57847222222222228</v>
      </c>
      <c r="F155" s="51">
        <v>0.67638888888888893</v>
      </c>
      <c r="G155" s="52">
        <v>6.5277777777777782E-2</v>
      </c>
      <c r="H155" s="15">
        <v>93</v>
      </c>
      <c r="I155" s="52" t="str">
        <f>VLOOKUP(H155,'Master Codes'!B:C,2,FALSE)</f>
        <v>LATE</v>
      </c>
      <c r="J155" s="13" t="s">
        <v>258</v>
      </c>
      <c r="K155" s="13" t="s">
        <v>47</v>
      </c>
      <c r="L155" s="52">
        <f t="shared" si="4"/>
        <v>6.5277777777777782E-2</v>
      </c>
      <c r="M155" s="85" t="str">
        <f t="shared" si="5"/>
        <v>08/08/2024-1803-MSY</v>
      </c>
    </row>
    <row r="156" spans="1:13" x14ac:dyDescent="0.25">
      <c r="A156" s="67">
        <v>45512</v>
      </c>
      <c r="B156" s="13">
        <v>842</v>
      </c>
      <c r="C156" s="15">
        <v>1037</v>
      </c>
      <c r="D156" s="15" t="s">
        <v>170</v>
      </c>
      <c r="E156" s="51">
        <v>0.65277777777777779</v>
      </c>
      <c r="F156" s="51">
        <v>0.67500000000000004</v>
      </c>
      <c r="G156" s="52">
        <v>1.5277777777777777E-2</v>
      </c>
      <c r="H156" s="15">
        <v>93</v>
      </c>
      <c r="I156" s="52" t="str">
        <f>VLOOKUP(H156,'Master Codes'!B:C,2,FALSE)</f>
        <v>LATE</v>
      </c>
      <c r="J156" s="13" t="s">
        <v>259</v>
      </c>
      <c r="K156" s="13" t="s">
        <v>47</v>
      </c>
      <c r="L156" s="52">
        <f t="shared" si="4"/>
        <v>1.5277777777777777E-2</v>
      </c>
      <c r="M156" s="85" t="str">
        <f t="shared" si="5"/>
        <v>08/08/2024-1037-GEG</v>
      </c>
    </row>
    <row r="157" spans="1:13" x14ac:dyDescent="0.25">
      <c r="A157" s="67">
        <v>45512</v>
      </c>
      <c r="B157" s="13">
        <v>825</v>
      </c>
      <c r="C157" s="15">
        <v>285</v>
      </c>
      <c r="D157" s="15" t="s">
        <v>50</v>
      </c>
      <c r="E157" s="51">
        <v>0.64375000000000004</v>
      </c>
      <c r="F157" s="51">
        <v>0.66388888888888886</v>
      </c>
      <c r="G157" s="52">
        <v>1.6666666666666666E-2</v>
      </c>
      <c r="H157" s="15">
        <v>93</v>
      </c>
      <c r="I157" s="52" t="str">
        <f>VLOOKUP(H157,'Master Codes'!B:C,2,FALSE)</f>
        <v>LATE</v>
      </c>
      <c r="J157" s="13" t="s">
        <v>260</v>
      </c>
      <c r="K157" s="13" t="s">
        <v>47</v>
      </c>
      <c r="L157" s="52">
        <f t="shared" si="4"/>
        <v>1.6666666666666666E-2</v>
      </c>
      <c r="M157" s="85" t="str">
        <f t="shared" si="5"/>
        <v>08/08/2024-285-SEA</v>
      </c>
    </row>
    <row r="158" spans="1:13" x14ac:dyDescent="0.25">
      <c r="A158" s="67">
        <v>45512</v>
      </c>
      <c r="B158" s="13">
        <v>849</v>
      </c>
      <c r="C158" s="15">
        <v>219</v>
      </c>
      <c r="D158" s="15" t="s">
        <v>76</v>
      </c>
      <c r="E158" s="51">
        <v>0.63472222222222219</v>
      </c>
      <c r="F158" s="51">
        <v>0.64722222222222225</v>
      </c>
      <c r="G158" s="52">
        <v>1.2500000000000001E-2</v>
      </c>
      <c r="H158" s="15">
        <v>65</v>
      </c>
      <c r="I158" s="52" t="str">
        <f>VLOOKUP(H158,'Master Codes'!B:C,2,FALSE)</f>
        <v>FLT</v>
      </c>
      <c r="J158" s="13" t="s">
        <v>261</v>
      </c>
      <c r="K158" s="13" t="s">
        <v>47</v>
      </c>
      <c r="L158" s="52">
        <f t="shared" si="4"/>
        <v>1.2500000000000001E-2</v>
      </c>
      <c r="M158" s="85" t="str">
        <f t="shared" si="5"/>
        <v>08/08/2024-219-CVG</v>
      </c>
    </row>
    <row r="159" spans="1:13" x14ac:dyDescent="0.25">
      <c r="A159" s="68">
        <v>45512</v>
      </c>
      <c r="B159" s="14">
        <v>850</v>
      </c>
      <c r="C159" s="16">
        <v>107</v>
      </c>
      <c r="D159" s="16" t="s">
        <v>69</v>
      </c>
      <c r="E159" s="54">
        <v>0.66666666666666663</v>
      </c>
      <c r="F159" s="54">
        <v>0.67361111111111116</v>
      </c>
      <c r="G159" s="55">
        <v>6.9444444444444441E-3</v>
      </c>
      <c r="H159" s="16">
        <v>41</v>
      </c>
      <c r="I159" s="55" t="str">
        <f>VLOOKUP(H159,'Master Codes'!B:C,2,FALSE)</f>
        <v>MX</v>
      </c>
      <c r="J159" s="14" t="s">
        <v>262</v>
      </c>
      <c r="K159" s="14" t="s">
        <v>47</v>
      </c>
      <c r="L159" s="55">
        <f t="shared" si="4"/>
        <v>6.9444444444444441E-3</v>
      </c>
      <c r="M159" s="10" t="str">
        <f t="shared" si="5"/>
        <v>08/08/2024-107-LAS</v>
      </c>
    </row>
    <row r="160" spans="1:13" x14ac:dyDescent="0.25">
      <c r="A160" s="67">
        <v>45512</v>
      </c>
      <c r="B160" s="13">
        <v>837</v>
      </c>
      <c r="C160" s="15">
        <v>295</v>
      </c>
      <c r="D160" s="15" t="s">
        <v>113</v>
      </c>
      <c r="E160" s="51">
        <v>0.65763888888888888</v>
      </c>
      <c r="F160" s="51">
        <v>0.67708333333333337</v>
      </c>
      <c r="G160" s="52">
        <v>1.3888888888888889E-3</v>
      </c>
      <c r="H160" s="15">
        <v>93</v>
      </c>
      <c r="I160" s="52" t="str">
        <f>VLOOKUP(H160,'Master Codes'!B:C,2,FALSE)</f>
        <v>LATE</v>
      </c>
      <c r="J160" s="13" t="s">
        <v>263</v>
      </c>
      <c r="K160" s="13" t="s">
        <v>47</v>
      </c>
      <c r="L160" s="52">
        <f t="shared" si="4"/>
        <v>1.3888888888888889E-3</v>
      </c>
      <c r="M160" s="85" t="str">
        <f t="shared" si="5"/>
        <v>08/08/2024-295-PDX</v>
      </c>
    </row>
    <row r="161" spans="1:13" x14ac:dyDescent="0.25">
      <c r="A161" s="67">
        <v>45512</v>
      </c>
      <c r="B161" s="13">
        <v>816</v>
      </c>
      <c r="C161" s="15">
        <v>1701</v>
      </c>
      <c r="D161" s="15" t="s">
        <v>59</v>
      </c>
      <c r="E161" s="51">
        <v>0.68541666666666667</v>
      </c>
      <c r="F161" s="51">
        <v>0.71805555555555556</v>
      </c>
      <c r="G161" s="52">
        <v>2.4305555555555556E-2</v>
      </c>
      <c r="H161" s="15">
        <v>93</v>
      </c>
      <c r="I161" s="52" t="str">
        <f>VLOOKUP(H161,'Master Codes'!B:C,2,FALSE)</f>
        <v>LATE</v>
      </c>
      <c r="J161" s="13" t="s">
        <v>264</v>
      </c>
      <c r="K161" s="13" t="s">
        <v>47</v>
      </c>
      <c r="L161" s="52">
        <f t="shared" si="4"/>
        <v>2.4305555555555556E-2</v>
      </c>
      <c r="M161" s="85" t="str">
        <f t="shared" si="5"/>
        <v>08/08/2024-1701-SLC</v>
      </c>
    </row>
    <row r="162" spans="1:13" x14ac:dyDescent="0.25">
      <c r="A162" s="67">
        <v>45512</v>
      </c>
      <c r="B162" s="13">
        <v>824</v>
      </c>
      <c r="C162" s="15">
        <v>395</v>
      </c>
      <c r="D162" s="15" t="s">
        <v>52</v>
      </c>
      <c r="E162" s="51">
        <v>0.625</v>
      </c>
      <c r="F162" s="51">
        <v>0.66666666666666663</v>
      </c>
      <c r="G162" s="52">
        <v>3.125E-2</v>
      </c>
      <c r="H162" s="15">
        <v>93</v>
      </c>
      <c r="I162" s="52" t="str">
        <f>VLOOKUP(H162,'Master Codes'!B:C,2,FALSE)</f>
        <v>LATE</v>
      </c>
      <c r="J162" s="13" t="s">
        <v>265</v>
      </c>
      <c r="K162" s="13" t="s">
        <v>47</v>
      </c>
      <c r="L162" s="52">
        <f t="shared" si="4"/>
        <v>3.125E-2</v>
      </c>
      <c r="M162" s="85" t="str">
        <f t="shared" si="5"/>
        <v>08/08/2024-395-SFO</v>
      </c>
    </row>
    <row r="163" spans="1:13" x14ac:dyDescent="0.25">
      <c r="A163" s="67">
        <v>45512</v>
      </c>
      <c r="B163" s="13">
        <v>834</v>
      </c>
      <c r="C163" s="15">
        <v>1913</v>
      </c>
      <c r="D163" s="15" t="s">
        <v>72</v>
      </c>
      <c r="E163" s="51">
        <v>0.66249999999999998</v>
      </c>
      <c r="F163" s="51">
        <v>0.73263888888888884</v>
      </c>
      <c r="G163" s="52">
        <v>6.6666666666666666E-2</v>
      </c>
      <c r="H163" s="15">
        <v>93</v>
      </c>
      <c r="I163" s="52" t="str">
        <f>VLOOKUP(H163,'Master Codes'!B:C,2,FALSE)</f>
        <v>LATE</v>
      </c>
      <c r="J163" s="13" t="s">
        <v>266</v>
      </c>
      <c r="K163" s="13" t="s">
        <v>47</v>
      </c>
      <c r="L163" s="52">
        <f t="shared" si="4"/>
        <v>6.6666666666666666E-2</v>
      </c>
      <c r="M163" s="85" t="str">
        <f t="shared" si="5"/>
        <v>08/08/2024-1913-GRR</v>
      </c>
    </row>
    <row r="164" spans="1:13" x14ac:dyDescent="0.25">
      <c r="A164" s="67">
        <v>45512</v>
      </c>
      <c r="B164" s="13">
        <v>844</v>
      </c>
      <c r="C164" s="15">
        <v>659</v>
      </c>
      <c r="D164" s="15" t="s">
        <v>65</v>
      </c>
      <c r="E164" s="51">
        <v>0.67638888888888893</v>
      </c>
      <c r="F164" s="51">
        <v>0.81666666666666665</v>
      </c>
      <c r="G164" s="52">
        <v>0.14027777777777778</v>
      </c>
      <c r="H164" s="15">
        <v>46</v>
      </c>
      <c r="I164" s="52" t="str">
        <f>VLOOKUP(H164,'Master Codes'!B:C,2,FALSE)</f>
        <v>MX</v>
      </c>
      <c r="J164" s="13" t="s">
        <v>267</v>
      </c>
      <c r="K164" s="13" t="s">
        <v>47</v>
      </c>
      <c r="L164" s="52">
        <f t="shared" si="4"/>
        <v>0.14027777777777778</v>
      </c>
      <c r="M164" s="85" t="str">
        <f t="shared" si="5"/>
        <v>08/08/2024-659-DEN</v>
      </c>
    </row>
    <row r="165" spans="1:13" x14ac:dyDescent="0.25">
      <c r="A165" s="68">
        <v>45512</v>
      </c>
      <c r="B165" s="14">
        <v>804</v>
      </c>
      <c r="C165" s="16">
        <v>261</v>
      </c>
      <c r="D165" s="16" t="s">
        <v>120</v>
      </c>
      <c r="E165" s="54">
        <v>0.72916666666666663</v>
      </c>
      <c r="F165" s="54">
        <v>0.77361111111111114</v>
      </c>
      <c r="G165" s="55">
        <v>4.4444444444444446E-2</v>
      </c>
      <c r="H165" s="16">
        <v>62</v>
      </c>
      <c r="I165" s="55" t="str">
        <f>VLOOKUP(H165,'Master Codes'!B:C,2,FALSE)</f>
        <v>DSP</v>
      </c>
      <c r="J165" s="14" t="s">
        <v>268</v>
      </c>
      <c r="K165" s="14" t="s">
        <v>47</v>
      </c>
      <c r="L165" s="55">
        <f t="shared" si="4"/>
        <v>4.4444444444444446E-2</v>
      </c>
      <c r="M165" s="10" t="str">
        <f t="shared" si="5"/>
        <v>08/08/2024-261-ORD</v>
      </c>
    </row>
    <row r="166" spans="1:13" x14ac:dyDescent="0.25">
      <c r="A166" s="67">
        <v>45512</v>
      </c>
      <c r="B166" s="13">
        <v>849</v>
      </c>
      <c r="C166" s="15">
        <v>1815</v>
      </c>
      <c r="D166" s="15" t="s">
        <v>63</v>
      </c>
      <c r="E166" s="51">
        <v>0.67152777777777772</v>
      </c>
      <c r="F166" s="51">
        <v>0.8881944444444444</v>
      </c>
      <c r="G166" s="52">
        <v>0.21666666666666667</v>
      </c>
      <c r="H166" s="15">
        <v>46</v>
      </c>
      <c r="I166" s="52" t="str">
        <f>VLOOKUP(H166,'Master Codes'!B:C,2,FALSE)</f>
        <v>MX</v>
      </c>
      <c r="J166" s="13" t="s">
        <v>269</v>
      </c>
      <c r="K166" s="13" t="s">
        <v>47</v>
      </c>
      <c r="L166" s="52">
        <f t="shared" si="4"/>
        <v>0.21666666666666667</v>
      </c>
      <c r="M166" s="85" t="str">
        <f t="shared" si="5"/>
        <v>08/08/2024-1815-MKE</v>
      </c>
    </row>
    <row r="167" spans="1:13" x14ac:dyDescent="0.25">
      <c r="A167" s="68">
        <v>45513</v>
      </c>
      <c r="B167" s="14">
        <v>801</v>
      </c>
      <c r="C167" s="16">
        <v>233</v>
      </c>
      <c r="D167" s="16" t="s">
        <v>186</v>
      </c>
      <c r="E167" s="54">
        <v>0.29166666666666669</v>
      </c>
      <c r="F167" s="54">
        <v>0.29652777777777778</v>
      </c>
      <c r="G167" s="54">
        <v>4.8611111111110938E-3</v>
      </c>
      <c r="H167" s="16">
        <v>20</v>
      </c>
      <c r="I167" s="55" t="str">
        <f>VLOOKUP(H167,'Master Codes'!B:C,2,FALSE)</f>
        <v>SY</v>
      </c>
      <c r="J167" s="14" t="s">
        <v>270</v>
      </c>
      <c r="K167" s="14" t="s">
        <v>18</v>
      </c>
      <c r="L167" s="55">
        <f t="shared" si="4"/>
        <v>4.8611111111110938E-3</v>
      </c>
      <c r="M167" s="10" t="str">
        <f t="shared" si="5"/>
        <v>08/09/2024-233-EWR</v>
      </c>
    </row>
    <row r="168" spans="1:13" x14ac:dyDescent="0.25">
      <c r="A168" s="67">
        <v>45513</v>
      </c>
      <c r="B168" s="13">
        <v>824</v>
      </c>
      <c r="C168" s="15">
        <v>193</v>
      </c>
      <c r="D168" s="15" t="s">
        <v>21</v>
      </c>
      <c r="E168" s="51">
        <v>0.30138888888888887</v>
      </c>
      <c r="F168" s="51">
        <v>0.3034722222222222</v>
      </c>
      <c r="G168" s="51">
        <v>2.0833333333333259E-3</v>
      </c>
      <c r="H168" s="15">
        <v>20</v>
      </c>
      <c r="I168" s="52" t="str">
        <f>VLOOKUP(H168,'Master Codes'!B:C,2,FALSE)</f>
        <v>SY</v>
      </c>
      <c r="J168" s="13" t="s">
        <v>271</v>
      </c>
      <c r="K168" s="13" t="s">
        <v>18</v>
      </c>
      <c r="L168" s="52">
        <f t="shared" si="4"/>
        <v>2.0833333333333259E-3</v>
      </c>
      <c r="M168" s="85" t="str">
        <f t="shared" si="5"/>
        <v>08/09/2024-193-BWI</v>
      </c>
    </row>
    <row r="169" spans="1:13" x14ac:dyDescent="0.25">
      <c r="A169" s="68">
        <v>45513</v>
      </c>
      <c r="B169" s="14">
        <v>847</v>
      </c>
      <c r="C169" s="16">
        <v>1767</v>
      </c>
      <c r="D169" s="16" t="s">
        <v>40</v>
      </c>
      <c r="E169" s="54">
        <v>0.30555555555555558</v>
      </c>
      <c r="F169" s="54">
        <v>0.31111111111111112</v>
      </c>
      <c r="G169" s="54">
        <v>5.5555555555555358E-3</v>
      </c>
      <c r="H169" s="57">
        <v>93</v>
      </c>
      <c r="I169" s="55" t="str">
        <f>VLOOKUP(H169,'Master Codes'!B:C,2,FALSE)</f>
        <v>LATE</v>
      </c>
      <c r="J169" s="14" t="s">
        <v>202</v>
      </c>
      <c r="K169" s="14" t="s">
        <v>18</v>
      </c>
      <c r="L169" s="55">
        <f t="shared" si="4"/>
        <v>5.5555555555555358E-3</v>
      </c>
      <c r="M169" s="10" t="str">
        <f t="shared" si="5"/>
        <v>08/09/2024-1767-YUL</v>
      </c>
    </row>
    <row r="170" spans="1:13" x14ac:dyDescent="0.25">
      <c r="A170" s="67">
        <v>45513</v>
      </c>
      <c r="B170" s="13">
        <v>838</v>
      </c>
      <c r="C170" s="15">
        <v>1057</v>
      </c>
      <c r="D170" s="15" t="s">
        <v>99</v>
      </c>
      <c r="E170" s="51">
        <v>0.41666666666666669</v>
      </c>
      <c r="F170" s="51">
        <v>0.42222222222222222</v>
      </c>
      <c r="G170" s="51">
        <v>5.5555555555555358E-3</v>
      </c>
      <c r="H170" s="15" t="s">
        <v>103</v>
      </c>
      <c r="I170" s="52" t="str">
        <f>VLOOKUP(H170,'Master Codes'!B:C,2,FALSE)</f>
        <v>GRD</v>
      </c>
      <c r="J170" s="13" t="s">
        <v>272</v>
      </c>
      <c r="K170" s="13" t="s">
        <v>18</v>
      </c>
      <c r="L170" s="52">
        <f t="shared" si="4"/>
        <v>5.5555555555555358E-3</v>
      </c>
      <c r="M170" s="85" t="str">
        <f t="shared" si="5"/>
        <v>08/09/2024-1057-BUF</v>
      </c>
    </row>
    <row r="171" spans="1:13" x14ac:dyDescent="0.25">
      <c r="A171" s="68">
        <v>45513</v>
      </c>
      <c r="B171" s="14">
        <v>847</v>
      </c>
      <c r="C171" s="16">
        <v>209</v>
      </c>
      <c r="D171" s="16" t="s">
        <v>104</v>
      </c>
      <c r="E171" s="54">
        <v>0.6020833333333333</v>
      </c>
      <c r="F171" s="54">
        <v>0.62847222222222221</v>
      </c>
      <c r="G171" s="55">
        <v>2.6388888888888889E-2</v>
      </c>
      <c r="H171" s="16">
        <v>93</v>
      </c>
      <c r="I171" s="55" t="str">
        <f>VLOOKUP(H171,'Master Codes'!B:C,2,FALSE)</f>
        <v>LATE</v>
      </c>
      <c r="J171" s="14" t="s">
        <v>273</v>
      </c>
      <c r="K171" s="14" t="s">
        <v>144</v>
      </c>
      <c r="L171" s="55">
        <f t="shared" si="4"/>
        <v>2.6388888888888889E-2</v>
      </c>
      <c r="M171" s="10" t="str">
        <f t="shared" si="5"/>
        <v>08/09/2024-209-MYR</v>
      </c>
    </row>
    <row r="172" spans="1:13" x14ac:dyDescent="0.25">
      <c r="A172" s="67">
        <v>45513</v>
      </c>
      <c r="B172" s="13">
        <v>801</v>
      </c>
      <c r="C172" s="15">
        <v>605</v>
      </c>
      <c r="D172" s="15" t="s">
        <v>48</v>
      </c>
      <c r="E172" s="51">
        <v>0.61111111111111116</v>
      </c>
      <c r="F172" s="51">
        <v>0.62777777777777777</v>
      </c>
      <c r="G172" s="52">
        <v>6.9444444444444441E-3</v>
      </c>
      <c r="H172" s="15">
        <v>93</v>
      </c>
      <c r="I172" s="52" t="str">
        <f>VLOOKUP(H172,'Master Codes'!B:C,2,FALSE)</f>
        <v>LATE</v>
      </c>
      <c r="J172" s="13" t="s">
        <v>274</v>
      </c>
      <c r="K172" s="13" t="s">
        <v>144</v>
      </c>
      <c r="L172" s="52">
        <f t="shared" si="4"/>
        <v>6.9444444444444441E-3</v>
      </c>
      <c r="M172" s="85" t="str">
        <f t="shared" si="5"/>
        <v>08/09/2024-605-PHX</v>
      </c>
    </row>
    <row r="173" spans="1:13" x14ac:dyDescent="0.25">
      <c r="A173" s="67">
        <v>45513</v>
      </c>
      <c r="B173" s="13">
        <v>814</v>
      </c>
      <c r="C173" s="15">
        <v>407</v>
      </c>
      <c r="D173" s="15" t="s">
        <v>45</v>
      </c>
      <c r="E173" s="51">
        <v>0.61597222222222225</v>
      </c>
      <c r="F173" s="51">
        <v>0.62986111111111109</v>
      </c>
      <c r="G173" s="52">
        <v>6.9444444444444441E-3</v>
      </c>
      <c r="H173" s="15">
        <v>93</v>
      </c>
      <c r="I173" s="52" t="str">
        <f>VLOOKUP(H173,'Master Codes'!B:C,2,FALSE)</f>
        <v>LATE</v>
      </c>
      <c r="J173" s="13" t="s">
        <v>275</v>
      </c>
      <c r="K173" s="13" t="s">
        <v>144</v>
      </c>
      <c r="L173" s="52">
        <f t="shared" si="4"/>
        <v>6.9444444444444441E-3</v>
      </c>
      <c r="M173" s="85" t="str">
        <f t="shared" si="5"/>
        <v>08/09/2024-407-SAN</v>
      </c>
    </row>
    <row r="174" spans="1:13" x14ac:dyDescent="0.25">
      <c r="A174" s="67">
        <v>45513</v>
      </c>
      <c r="B174" s="13">
        <v>844</v>
      </c>
      <c r="C174" s="15">
        <v>295</v>
      </c>
      <c r="D174" s="15" t="s">
        <v>113</v>
      </c>
      <c r="E174" s="51">
        <v>0.62986111111111109</v>
      </c>
      <c r="F174" s="51">
        <v>0.6333333333333333</v>
      </c>
      <c r="G174" s="52">
        <v>3.472222222222222E-3</v>
      </c>
      <c r="H174" s="15" t="s">
        <v>276</v>
      </c>
      <c r="I174" s="52" t="str">
        <f>VLOOKUP(H174,'Master Codes'!B:C,2,FALSE)</f>
        <v>GRM</v>
      </c>
      <c r="J174" s="13" t="s">
        <v>277</v>
      </c>
      <c r="K174" s="13" t="s">
        <v>144</v>
      </c>
      <c r="L174" s="52">
        <f t="shared" si="4"/>
        <v>3.472222222222222E-3</v>
      </c>
      <c r="M174" s="85" t="str">
        <f t="shared" si="5"/>
        <v>08/09/2024-295-PDX</v>
      </c>
    </row>
    <row r="175" spans="1:13" x14ac:dyDescent="0.25">
      <c r="A175" s="68">
        <v>45513</v>
      </c>
      <c r="B175" s="14">
        <v>832</v>
      </c>
      <c r="C175" s="16">
        <v>395</v>
      </c>
      <c r="D175" s="16" t="s">
        <v>52</v>
      </c>
      <c r="E175" s="54">
        <v>0.63472222222222219</v>
      </c>
      <c r="F175" s="54">
        <v>0.64583333333333337</v>
      </c>
      <c r="G175" s="55">
        <v>1.1111111111111112E-2</v>
      </c>
      <c r="H175" s="16" t="s">
        <v>278</v>
      </c>
      <c r="I175" s="55" t="str">
        <f>VLOOKUP(H175,'Master Codes'!B:C,2,FALSE)</f>
        <v>GRM</v>
      </c>
      <c r="J175" s="14" t="s">
        <v>279</v>
      </c>
      <c r="K175" s="14" t="s">
        <v>144</v>
      </c>
      <c r="L175" s="55">
        <f t="shared" si="4"/>
        <v>1.1111111111111112E-2</v>
      </c>
      <c r="M175" s="10" t="str">
        <f t="shared" si="5"/>
        <v>08/09/2024-395-SFO</v>
      </c>
    </row>
    <row r="176" spans="1:13" x14ac:dyDescent="0.25">
      <c r="A176" s="67">
        <v>45513</v>
      </c>
      <c r="B176" s="13">
        <v>809</v>
      </c>
      <c r="C176" s="15">
        <v>285</v>
      </c>
      <c r="D176" s="15" t="s">
        <v>50</v>
      </c>
      <c r="E176" s="51">
        <v>0.63888888888888884</v>
      </c>
      <c r="F176" s="51">
        <v>0.64236111111111116</v>
      </c>
      <c r="G176" s="52">
        <v>3.472222222222222E-3</v>
      </c>
      <c r="H176" s="15">
        <v>41</v>
      </c>
      <c r="I176" s="52" t="str">
        <f>VLOOKUP(H176,'Master Codes'!B:C,2,FALSE)</f>
        <v>MX</v>
      </c>
      <c r="J176" s="13" t="s">
        <v>280</v>
      </c>
      <c r="K176" s="13" t="s">
        <v>144</v>
      </c>
      <c r="L176" s="52">
        <f t="shared" si="4"/>
        <v>3.472222222222222E-3</v>
      </c>
      <c r="M176" s="85" t="str">
        <f t="shared" si="5"/>
        <v>08/09/2024-285-SEA</v>
      </c>
    </row>
    <row r="177" spans="1:13" x14ac:dyDescent="0.25">
      <c r="A177" s="68">
        <v>45513</v>
      </c>
      <c r="B177" s="14">
        <v>849</v>
      </c>
      <c r="C177" s="16">
        <v>1907</v>
      </c>
      <c r="D177" s="16" t="s">
        <v>83</v>
      </c>
      <c r="E177" s="54">
        <v>0.64375000000000004</v>
      </c>
      <c r="F177" s="54">
        <v>0.65277777777777779</v>
      </c>
      <c r="G177" s="55">
        <v>9.0277777777777769E-3</v>
      </c>
      <c r="H177" s="16" t="s">
        <v>103</v>
      </c>
      <c r="I177" s="55" t="str">
        <f>VLOOKUP(H177,'Master Codes'!B:C,2,FALSE)</f>
        <v>GRD</v>
      </c>
      <c r="J177" s="14" t="s">
        <v>281</v>
      </c>
      <c r="K177" s="14" t="s">
        <v>144</v>
      </c>
      <c r="L177" s="55">
        <f t="shared" si="4"/>
        <v>9.0277777777777769E-3</v>
      </c>
      <c r="M177" s="10" t="str">
        <f t="shared" si="5"/>
        <v>08/09/2024-1907-DTW</v>
      </c>
    </row>
    <row r="178" spans="1:13" x14ac:dyDescent="0.25">
      <c r="A178" s="67">
        <v>45513</v>
      </c>
      <c r="B178" s="13">
        <v>846</v>
      </c>
      <c r="C178" s="15">
        <v>499</v>
      </c>
      <c r="D178" s="15" t="s">
        <v>57</v>
      </c>
      <c r="E178" s="51">
        <v>0.65277777777777779</v>
      </c>
      <c r="F178" s="51">
        <v>0.80347222222222225</v>
      </c>
      <c r="G178" s="52">
        <v>0.11805555555555555</v>
      </c>
      <c r="H178" s="15">
        <v>64</v>
      </c>
      <c r="I178" s="52" t="str">
        <f>VLOOKUP(H178,'Master Codes'!B:C,2,FALSE)</f>
        <v>FLT</v>
      </c>
      <c r="J178" s="13" t="s">
        <v>282</v>
      </c>
      <c r="K178" s="13" t="s">
        <v>144</v>
      </c>
      <c r="L178" s="52">
        <f t="shared" si="4"/>
        <v>0.11805555555555555</v>
      </c>
      <c r="M178" s="85" t="str">
        <f t="shared" si="5"/>
        <v>08/09/2024-499-IND</v>
      </c>
    </row>
    <row r="179" spans="1:13" x14ac:dyDescent="0.25">
      <c r="A179" s="68">
        <v>45513</v>
      </c>
      <c r="B179" s="14">
        <v>829</v>
      </c>
      <c r="C179" s="16">
        <v>1879</v>
      </c>
      <c r="D179" s="16" t="s">
        <v>218</v>
      </c>
      <c r="E179" s="54">
        <v>0.66249999999999998</v>
      </c>
      <c r="F179" s="54">
        <v>0.70625000000000004</v>
      </c>
      <c r="G179" s="55">
        <v>4.3749999999999997E-2</v>
      </c>
      <c r="H179" s="16">
        <v>94</v>
      </c>
      <c r="I179" s="55" t="str">
        <f>VLOOKUP(H179,'Master Codes'!B:C,2,FALSE)</f>
        <v>INFT</v>
      </c>
      <c r="J179" s="14" t="s">
        <v>283</v>
      </c>
      <c r="K179" s="14" t="s">
        <v>144</v>
      </c>
      <c r="L179" s="55">
        <f t="shared" si="4"/>
        <v>4.3749999999999997E-2</v>
      </c>
      <c r="M179" s="10" t="str">
        <f t="shared" si="5"/>
        <v>08/09/2024-1879-RAP</v>
      </c>
    </row>
    <row r="180" spans="1:13" x14ac:dyDescent="0.25">
      <c r="A180" s="67">
        <v>45513</v>
      </c>
      <c r="B180" s="13">
        <v>838</v>
      </c>
      <c r="C180" s="15">
        <v>633</v>
      </c>
      <c r="D180" s="15" t="s">
        <v>116</v>
      </c>
      <c r="E180" s="51">
        <v>0.66666666666666663</v>
      </c>
      <c r="F180" s="51">
        <v>0.67361111111111116</v>
      </c>
      <c r="G180" s="52">
        <v>6.9444444444444441E-3</v>
      </c>
      <c r="H180" s="15">
        <v>93</v>
      </c>
      <c r="I180" s="52" t="str">
        <f>VLOOKUP(H180,'Master Codes'!B:C,2,FALSE)</f>
        <v>LATE</v>
      </c>
      <c r="J180" s="13" t="s">
        <v>202</v>
      </c>
      <c r="K180" s="13" t="s">
        <v>144</v>
      </c>
      <c r="L180" s="52">
        <f t="shared" si="4"/>
        <v>6.9444444444444441E-3</v>
      </c>
      <c r="M180" s="85" t="str">
        <f t="shared" si="5"/>
        <v>08/09/2024-633-BNA</v>
      </c>
    </row>
    <row r="181" spans="1:13" x14ac:dyDescent="0.25">
      <c r="A181" s="68">
        <v>45513</v>
      </c>
      <c r="B181" s="14">
        <v>848</v>
      </c>
      <c r="C181" s="16">
        <v>107</v>
      </c>
      <c r="D181" s="16" t="s">
        <v>69</v>
      </c>
      <c r="E181" s="54">
        <v>0.68055555555555558</v>
      </c>
      <c r="F181" s="54">
        <v>0.69513888888888886</v>
      </c>
      <c r="G181" s="55">
        <v>7.6388888888888886E-3</v>
      </c>
      <c r="H181" s="16">
        <v>93</v>
      </c>
      <c r="I181" s="55" t="str">
        <f>VLOOKUP(H181,'Master Codes'!B:C,2,FALSE)</f>
        <v>LATE</v>
      </c>
      <c r="J181" s="14" t="s">
        <v>284</v>
      </c>
      <c r="K181" s="14" t="s">
        <v>144</v>
      </c>
      <c r="L181" s="55">
        <f t="shared" si="4"/>
        <v>7.6388888888888886E-3</v>
      </c>
      <c r="M181" s="10" t="str">
        <f t="shared" si="5"/>
        <v>08/09/2024-107-LAS</v>
      </c>
    </row>
    <row r="182" spans="1:13" x14ac:dyDescent="0.25">
      <c r="A182" s="68">
        <v>45513</v>
      </c>
      <c r="B182" s="14">
        <v>825</v>
      </c>
      <c r="C182" s="16">
        <v>1491</v>
      </c>
      <c r="D182" s="16" t="s">
        <v>205</v>
      </c>
      <c r="E182" s="54">
        <v>0.69027777777777777</v>
      </c>
      <c r="F182" s="54">
        <v>0.69791666666666663</v>
      </c>
      <c r="G182" s="55">
        <v>2.0833333333333333E-3</v>
      </c>
      <c r="H182" s="16">
        <v>93</v>
      </c>
      <c r="I182" s="55" t="str">
        <f>VLOOKUP(H182,'Master Codes'!B:C,2,FALSE)</f>
        <v>LATE</v>
      </c>
      <c r="J182" s="14" t="s">
        <v>286</v>
      </c>
      <c r="K182" s="14" t="s">
        <v>144</v>
      </c>
      <c r="L182" s="55">
        <f t="shared" si="4"/>
        <v>2.0833333333333333E-3</v>
      </c>
      <c r="M182" s="10" t="str">
        <f t="shared" si="5"/>
        <v>08/09/2024-1491-CMH</v>
      </c>
    </row>
    <row r="183" spans="1:13" x14ac:dyDescent="0.25">
      <c r="A183" s="68">
        <v>45513</v>
      </c>
      <c r="B183" s="14">
        <v>827</v>
      </c>
      <c r="C183" s="16">
        <v>261</v>
      </c>
      <c r="D183" s="16" t="s">
        <v>120</v>
      </c>
      <c r="E183" s="54">
        <v>0.72916666666666663</v>
      </c>
      <c r="F183" s="54">
        <v>0.73402777777777772</v>
      </c>
      <c r="G183" s="55">
        <v>4.8611111111111112E-3</v>
      </c>
      <c r="H183" s="16" t="s">
        <v>56</v>
      </c>
      <c r="I183" s="55" t="str">
        <f>VLOOKUP(H183,'Master Codes'!B:C,2,FALSE)</f>
        <v>STA</v>
      </c>
      <c r="J183" s="14" t="s">
        <v>287</v>
      </c>
      <c r="K183" s="14" t="s">
        <v>144</v>
      </c>
      <c r="L183" s="55">
        <f t="shared" si="4"/>
        <v>4.8611111111111112E-3</v>
      </c>
      <c r="M183" s="10" t="str">
        <f t="shared" si="5"/>
        <v>08/09/2024-261-ORD</v>
      </c>
    </row>
    <row r="184" spans="1:13" x14ac:dyDescent="0.25">
      <c r="A184" s="67">
        <v>45513</v>
      </c>
      <c r="B184" s="13">
        <v>821</v>
      </c>
      <c r="C184" s="15">
        <v>289</v>
      </c>
      <c r="D184" s="15" t="s">
        <v>50</v>
      </c>
      <c r="E184" s="51">
        <v>0.875</v>
      </c>
      <c r="F184" s="51">
        <v>0.88611111111111107</v>
      </c>
      <c r="G184" s="52">
        <v>9.0277777777777769E-3</v>
      </c>
      <c r="H184" s="15">
        <v>32</v>
      </c>
      <c r="I184" s="52" t="str">
        <f>VLOOKUP(H184,'Master Codes'!B:C,2,FALSE)</f>
        <v>GRD</v>
      </c>
      <c r="J184" s="13" t="s">
        <v>288</v>
      </c>
      <c r="K184" s="13" t="s">
        <v>144</v>
      </c>
      <c r="L184" s="52">
        <f t="shared" si="4"/>
        <v>9.0277777777777769E-3</v>
      </c>
      <c r="M184" s="85" t="str">
        <f t="shared" si="5"/>
        <v>08/09/2024-289-SEA</v>
      </c>
    </row>
    <row r="185" spans="1:13" x14ac:dyDescent="0.25">
      <c r="A185" s="67">
        <v>45514</v>
      </c>
      <c r="B185" s="13">
        <v>845</v>
      </c>
      <c r="C185" s="15">
        <v>193</v>
      </c>
      <c r="D185" s="15" t="s">
        <v>21</v>
      </c>
      <c r="E185" s="51">
        <v>0.29652777777777778</v>
      </c>
      <c r="F185" s="51">
        <v>0.36041666666666666</v>
      </c>
      <c r="G185" s="52">
        <v>6.3888888888888884E-2</v>
      </c>
      <c r="H185" s="15">
        <v>46</v>
      </c>
      <c r="I185" s="52" t="str">
        <f>VLOOKUP(H185,'Master Codes'!B:C,2,FALSE)</f>
        <v>MX</v>
      </c>
      <c r="J185" s="13" t="s">
        <v>289</v>
      </c>
      <c r="K185" s="13" t="s">
        <v>18</v>
      </c>
      <c r="L185" s="52">
        <f t="shared" si="4"/>
        <v>6.3888888888888884E-2</v>
      </c>
      <c r="M185" s="85" t="str">
        <f t="shared" si="5"/>
        <v>08/10/2024-193-BWI</v>
      </c>
    </row>
    <row r="186" spans="1:13" x14ac:dyDescent="0.25">
      <c r="A186" s="68">
        <v>45514</v>
      </c>
      <c r="B186" s="14">
        <v>847</v>
      </c>
      <c r="C186" s="16">
        <v>1821</v>
      </c>
      <c r="D186" s="16" t="s">
        <v>36</v>
      </c>
      <c r="E186" s="54">
        <v>0.31041666666666667</v>
      </c>
      <c r="F186" s="54">
        <v>0.3125</v>
      </c>
      <c r="G186" s="55">
        <v>2.0833333333333333E-3</v>
      </c>
      <c r="H186" s="16" t="s">
        <v>34</v>
      </c>
      <c r="I186" s="55" t="str">
        <f>VLOOKUP(H186,'Master Codes'!B:C,2,FALSE)</f>
        <v>MX</v>
      </c>
      <c r="J186" s="14" t="s">
        <v>290</v>
      </c>
      <c r="K186" s="14" t="s">
        <v>18</v>
      </c>
      <c r="L186" s="55">
        <f t="shared" si="4"/>
        <v>2.0833333333333333E-3</v>
      </c>
      <c r="M186" s="10" t="str">
        <f t="shared" si="5"/>
        <v>08/10/2024-1821-PWM</v>
      </c>
    </row>
    <row r="187" spans="1:13" x14ac:dyDescent="0.25">
      <c r="A187" s="67">
        <v>45514</v>
      </c>
      <c r="B187" s="13">
        <v>813</v>
      </c>
      <c r="C187" s="15">
        <v>573</v>
      </c>
      <c r="D187" s="15" t="s">
        <v>136</v>
      </c>
      <c r="E187" s="51">
        <v>0.33333333333333331</v>
      </c>
      <c r="F187" s="51">
        <v>0.35625000000000001</v>
      </c>
      <c r="G187" s="52">
        <v>2.2916666666666665E-2</v>
      </c>
      <c r="H187" s="15">
        <v>46</v>
      </c>
      <c r="I187" s="52" t="str">
        <f>VLOOKUP(H187,'Master Codes'!B:C,2,FALSE)</f>
        <v>MX</v>
      </c>
      <c r="J187" s="13" t="s">
        <v>291</v>
      </c>
      <c r="K187" s="13" t="s">
        <v>18</v>
      </c>
      <c r="L187" s="52">
        <f t="shared" si="4"/>
        <v>2.2916666666666665E-2</v>
      </c>
      <c r="M187" s="85" t="str">
        <f t="shared" si="5"/>
        <v>08/10/2024-573-CUN</v>
      </c>
    </row>
    <row r="188" spans="1:13" x14ac:dyDescent="0.25">
      <c r="A188" s="68">
        <v>45514</v>
      </c>
      <c r="B188" s="14">
        <v>846</v>
      </c>
      <c r="C188" s="16">
        <v>1937</v>
      </c>
      <c r="D188" s="16" t="s">
        <v>292</v>
      </c>
      <c r="E188" s="54">
        <v>0.35694444444444445</v>
      </c>
      <c r="F188" s="54">
        <v>0.48541666666666666</v>
      </c>
      <c r="G188" s="55">
        <v>0.13263888888888889</v>
      </c>
      <c r="H188" s="16">
        <v>65</v>
      </c>
      <c r="I188" s="55" t="str">
        <f>VLOOKUP(H188,'Master Codes'!B:C,2,FALSE)</f>
        <v>FLT</v>
      </c>
      <c r="J188" s="14" t="s">
        <v>293</v>
      </c>
      <c r="K188" s="14" t="s">
        <v>18</v>
      </c>
      <c r="L188" s="55">
        <f t="shared" si="4"/>
        <v>0.13263888888888889</v>
      </c>
      <c r="M188" s="10" t="str">
        <f t="shared" si="5"/>
        <v>08/10/2024-1937-CLE</v>
      </c>
    </row>
    <row r="189" spans="1:13" x14ac:dyDescent="0.25">
      <c r="A189" s="67">
        <v>45514</v>
      </c>
      <c r="B189" s="13">
        <v>820</v>
      </c>
      <c r="C189" s="15">
        <v>783</v>
      </c>
      <c r="D189" s="15" t="s">
        <v>139</v>
      </c>
      <c r="E189" s="51">
        <v>0.375</v>
      </c>
      <c r="F189" s="51">
        <v>0.38055555555555554</v>
      </c>
      <c r="G189" s="52">
        <v>5.5555555555555558E-3</v>
      </c>
      <c r="H189" s="15">
        <v>65</v>
      </c>
      <c r="I189" s="52" t="str">
        <f>VLOOKUP(H189,'Master Codes'!B:C,2,FALSE)</f>
        <v>FLT</v>
      </c>
      <c r="J189" s="13" t="s">
        <v>294</v>
      </c>
      <c r="K189" s="13" t="s">
        <v>18</v>
      </c>
      <c r="L189" s="52">
        <f t="shared" si="4"/>
        <v>5.5555555555555558E-3</v>
      </c>
      <c r="M189" s="85" t="str">
        <f t="shared" si="5"/>
        <v>08/10/2024-783-SJU</v>
      </c>
    </row>
    <row r="190" spans="1:13" x14ac:dyDescent="0.25">
      <c r="A190" s="68">
        <v>45514</v>
      </c>
      <c r="B190" s="14">
        <v>844</v>
      </c>
      <c r="C190" s="16">
        <v>1041</v>
      </c>
      <c r="D190" s="16" t="s">
        <v>141</v>
      </c>
      <c r="E190" s="54">
        <v>0.37847222222222221</v>
      </c>
      <c r="F190" s="54">
        <v>0.38958333333333334</v>
      </c>
      <c r="G190" s="55">
        <v>1.1111111111111112E-2</v>
      </c>
      <c r="H190" s="16">
        <v>46</v>
      </c>
      <c r="I190" s="55" t="str">
        <f>VLOOKUP(H190,'Master Codes'!B:C,2,FALSE)</f>
        <v>MX</v>
      </c>
      <c r="J190" s="14" t="s">
        <v>295</v>
      </c>
      <c r="K190" s="14" t="s">
        <v>18</v>
      </c>
      <c r="L190" s="55">
        <f t="shared" si="4"/>
        <v>1.1111111111111112E-2</v>
      </c>
      <c r="M190" s="10" t="str">
        <f t="shared" si="5"/>
        <v>08/10/2024-1041-YVR</v>
      </c>
    </row>
    <row r="191" spans="1:13" x14ac:dyDescent="0.25">
      <c r="A191" s="67">
        <v>45514</v>
      </c>
      <c r="B191" s="13">
        <v>845</v>
      </c>
      <c r="C191" s="15">
        <v>347</v>
      </c>
      <c r="D191" s="15" t="s">
        <v>24</v>
      </c>
      <c r="E191" s="51">
        <v>0.58819444444444446</v>
      </c>
      <c r="F191" s="51">
        <v>0.62638888888888888</v>
      </c>
      <c r="G191" s="52">
        <v>2.8472222222222222E-2</v>
      </c>
      <c r="H191" s="15">
        <v>93</v>
      </c>
      <c r="I191" s="52" t="str">
        <f>VLOOKUP(H191,'Master Codes'!B:C,2,FALSE)</f>
        <v>LATE</v>
      </c>
      <c r="J191" s="13" t="s">
        <v>296</v>
      </c>
      <c r="K191" s="13" t="s">
        <v>144</v>
      </c>
      <c r="L191" s="52">
        <f t="shared" si="4"/>
        <v>2.8472222222222222E-2</v>
      </c>
      <c r="M191" s="85" t="str">
        <f t="shared" si="5"/>
        <v>08/10/2024-347-MCO</v>
      </c>
    </row>
    <row r="192" spans="1:13" x14ac:dyDescent="0.25">
      <c r="A192" s="67">
        <v>45514</v>
      </c>
      <c r="B192" s="13">
        <v>831</v>
      </c>
      <c r="C192" s="15">
        <v>407</v>
      </c>
      <c r="D192" s="15" t="s">
        <v>45</v>
      </c>
      <c r="E192" s="51">
        <v>0.62083333333333335</v>
      </c>
      <c r="F192" s="51">
        <v>0.64444444444444449</v>
      </c>
      <c r="G192" s="52">
        <v>1.5972222222222221E-2</v>
      </c>
      <c r="H192" s="15">
        <v>93</v>
      </c>
      <c r="I192" s="52" t="str">
        <f>VLOOKUP(H192,'Master Codes'!B:C,2,FALSE)</f>
        <v>LATE</v>
      </c>
      <c r="J192" s="13" t="s">
        <v>297</v>
      </c>
      <c r="K192" s="13" t="s">
        <v>144</v>
      </c>
      <c r="L192" s="52">
        <f t="shared" si="4"/>
        <v>1.5972222222222221E-2</v>
      </c>
      <c r="M192" s="85" t="str">
        <f t="shared" si="5"/>
        <v>08/10/2024-407-SAN</v>
      </c>
    </row>
    <row r="193" spans="1:13" x14ac:dyDescent="0.25">
      <c r="A193" s="67">
        <v>45514</v>
      </c>
      <c r="B193" s="13">
        <v>852</v>
      </c>
      <c r="C193" s="15">
        <v>943</v>
      </c>
      <c r="D193" s="15" t="s">
        <v>299</v>
      </c>
      <c r="E193" s="51">
        <v>0.625</v>
      </c>
      <c r="F193" s="51">
        <v>0.63472222222222219</v>
      </c>
      <c r="G193" s="52">
        <v>6.9444444444444441E-3</v>
      </c>
      <c r="H193" s="15">
        <v>93</v>
      </c>
      <c r="I193" s="52" t="str">
        <f>VLOOKUP(H193,'Master Codes'!B:C,2,FALSE)</f>
        <v>LATE</v>
      </c>
      <c r="J193" s="13" t="s">
        <v>300</v>
      </c>
      <c r="K193" s="13" t="s">
        <v>144</v>
      </c>
      <c r="L193" s="52">
        <f t="shared" si="4"/>
        <v>6.9444444444444441E-3</v>
      </c>
      <c r="M193" s="85" t="str">
        <f t="shared" si="5"/>
        <v>08/10/2024-943-BOI</v>
      </c>
    </row>
    <row r="194" spans="1:13" x14ac:dyDescent="0.25">
      <c r="A194" s="67">
        <v>45514</v>
      </c>
      <c r="B194" s="13">
        <v>825</v>
      </c>
      <c r="C194" s="15">
        <v>429</v>
      </c>
      <c r="D194" s="15" t="s">
        <v>54</v>
      </c>
      <c r="E194" s="51">
        <v>0.87152777777777779</v>
      </c>
      <c r="F194" s="51">
        <v>0.88472222222222219</v>
      </c>
      <c r="G194" s="52">
        <v>1.3194444444444444E-2</v>
      </c>
      <c r="H194" s="15">
        <v>67</v>
      </c>
      <c r="I194" s="52" t="str">
        <f>VLOOKUP(H194,'Master Codes'!B:C,2,FALSE)</f>
        <v>INFT</v>
      </c>
      <c r="J194" s="13" t="s">
        <v>301</v>
      </c>
      <c r="K194" s="13" t="s">
        <v>144</v>
      </c>
      <c r="L194" s="52">
        <f t="shared" ref="L194:L257" si="6" xml:space="preserve"> G194 / COUNTIFS($A:$A, A194, $C:$C, C194)</f>
        <v>1.3194444444444444E-2</v>
      </c>
      <c r="M194" s="85" t="str">
        <f t="shared" ref="M194:M257" si="7">TEXT(A194, "MM/DD/YYYY") &amp; "-" &amp; C194 &amp; "-" &amp; D194</f>
        <v>08/10/2024-429-LAX</v>
      </c>
    </row>
    <row r="195" spans="1:13" x14ac:dyDescent="0.25">
      <c r="A195" s="68">
        <v>45515</v>
      </c>
      <c r="B195" s="14">
        <v>848</v>
      </c>
      <c r="C195" s="16">
        <v>391</v>
      </c>
      <c r="D195" s="16" t="s">
        <v>52</v>
      </c>
      <c r="E195" s="54">
        <v>0.25</v>
      </c>
      <c r="F195" s="54">
        <v>0.2638888888888889</v>
      </c>
      <c r="G195" s="55">
        <v>1.3888888888888888E-2</v>
      </c>
      <c r="H195" s="16">
        <v>46</v>
      </c>
      <c r="I195" s="55" t="str">
        <f>VLOOKUP(H195,'Master Codes'!B:C,2,FALSE)</f>
        <v>MX</v>
      </c>
      <c r="J195" s="14" t="s">
        <v>302</v>
      </c>
      <c r="K195" s="14" t="s">
        <v>47</v>
      </c>
      <c r="L195" s="55">
        <f t="shared" si="6"/>
        <v>1.3888888888888888E-2</v>
      </c>
      <c r="M195" s="10" t="str">
        <f t="shared" si="7"/>
        <v>08/11/2024-391-SFO</v>
      </c>
    </row>
    <row r="196" spans="1:13" x14ac:dyDescent="0.25">
      <c r="A196" s="67">
        <v>45515</v>
      </c>
      <c r="B196" s="13">
        <v>838</v>
      </c>
      <c r="C196" s="15">
        <v>1907</v>
      </c>
      <c r="D196" s="15" t="s">
        <v>83</v>
      </c>
      <c r="E196" s="51">
        <v>0.26874999999999999</v>
      </c>
      <c r="F196" s="51">
        <v>0.31944444444444442</v>
      </c>
      <c r="G196" s="52">
        <v>5.0694444444444445E-2</v>
      </c>
      <c r="H196" s="15">
        <v>46</v>
      </c>
      <c r="I196" s="52" t="str">
        <f>VLOOKUP(H196,'Master Codes'!B:C,2,FALSE)</f>
        <v>MX</v>
      </c>
      <c r="J196" s="13" t="s">
        <v>303</v>
      </c>
      <c r="K196" s="13" t="s">
        <v>47</v>
      </c>
      <c r="L196" s="52">
        <f t="shared" si="6"/>
        <v>5.0694444444444445E-2</v>
      </c>
      <c r="M196" s="85" t="str">
        <f t="shared" si="7"/>
        <v>08/11/2024-1907-DTW</v>
      </c>
    </row>
    <row r="197" spans="1:13" x14ac:dyDescent="0.25">
      <c r="A197" s="68">
        <v>45515</v>
      </c>
      <c r="B197" s="14">
        <v>809</v>
      </c>
      <c r="C197" s="16">
        <v>233</v>
      </c>
      <c r="D197" s="16" t="s">
        <v>186</v>
      </c>
      <c r="E197" s="54">
        <v>0.29166666666666669</v>
      </c>
      <c r="F197" s="54">
        <v>0.29375000000000001</v>
      </c>
      <c r="G197" s="55">
        <v>2.0833333333333333E-3</v>
      </c>
      <c r="H197" s="16" t="s">
        <v>34</v>
      </c>
      <c r="I197" s="55" t="str">
        <f>VLOOKUP(H197,'Master Codes'!B:C,2,FALSE)</f>
        <v>MX</v>
      </c>
      <c r="J197" s="14" t="s">
        <v>304</v>
      </c>
      <c r="K197" s="14" t="s">
        <v>47</v>
      </c>
      <c r="L197" s="55">
        <f t="shared" si="6"/>
        <v>2.0833333333333333E-3</v>
      </c>
      <c r="M197" s="10" t="str">
        <f t="shared" si="7"/>
        <v>08/11/2024-233-EWR</v>
      </c>
    </row>
    <row r="198" spans="1:13" x14ac:dyDescent="0.25">
      <c r="A198" s="67">
        <v>45515</v>
      </c>
      <c r="B198" s="13">
        <v>827</v>
      </c>
      <c r="C198" s="15">
        <v>1775</v>
      </c>
      <c r="D198" s="15" t="s">
        <v>89</v>
      </c>
      <c r="E198" s="51">
        <v>0.31944444444444442</v>
      </c>
      <c r="F198" s="51">
        <v>0.32569444444444445</v>
      </c>
      <c r="G198" s="52">
        <v>6.2500000000000003E-3</v>
      </c>
      <c r="H198" s="15">
        <v>37</v>
      </c>
      <c r="I198" s="52" t="str">
        <f>VLOOKUP(H198,'Master Codes'!B:C,2,FALSE)</f>
        <v>CAT</v>
      </c>
      <c r="J198" s="13" t="s">
        <v>305</v>
      </c>
      <c r="K198" s="13" t="s">
        <v>47</v>
      </c>
      <c r="L198" s="52">
        <f t="shared" si="6"/>
        <v>6.2500000000000003E-3</v>
      </c>
      <c r="M198" s="85" t="str">
        <f t="shared" si="7"/>
        <v>08/11/2024-1775-PHL</v>
      </c>
    </row>
    <row r="199" spans="1:13" x14ac:dyDescent="0.25">
      <c r="A199" s="68">
        <v>45515</v>
      </c>
      <c r="B199" s="14">
        <v>813</v>
      </c>
      <c r="C199" s="16">
        <v>193</v>
      </c>
      <c r="D199" s="16" t="s">
        <v>21</v>
      </c>
      <c r="E199" s="54">
        <v>0.32430555555555557</v>
      </c>
      <c r="F199" s="54">
        <v>0.33263888888888887</v>
      </c>
      <c r="G199" s="55">
        <v>8.3333333333333332E-3</v>
      </c>
      <c r="H199" s="16">
        <v>41</v>
      </c>
      <c r="I199" s="55" t="str">
        <f>VLOOKUP(H199,'Master Codes'!B:C,2,FALSE)</f>
        <v>MX</v>
      </c>
      <c r="J199" s="14" t="s">
        <v>306</v>
      </c>
      <c r="K199" s="14" t="s">
        <v>47</v>
      </c>
      <c r="L199" s="55">
        <f t="shared" si="6"/>
        <v>8.3333333333333332E-3</v>
      </c>
      <c r="M199" s="10" t="str">
        <f t="shared" si="7"/>
        <v>08/11/2024-193-BWI</v>
      </c>
    </row>
    <row r="200" spans="1:13" x14ac:dyDescent="0.25">
      <c r="A200" s="67">
        <v>45515</v>
      </c>
      <c r="B200" s="13">
        <v>808</v>
      </c>
      <c r="C200" s="15">
        <v>1821</v>
      </c>
      <c r="D200" s="15" t="s">
        <v>36</v>
      </c>
      <c r="E200" s="51">
        <v>0.3611111111111111</v>
      </c>
      <c r="F200" s="51">
        <v>0.37291666666666667</v>
      </c>
      <c r="G200" s="52">
        <v>1.1805555555555555E-2</v>
      </c>
      <c r="H200" s="15">
        <v>37</v>
      </c>
      <c r="I200" s="52" t="str">
        <f>VLOOKUP(H200,'Master Codes'!B:C,2,FALSE)</f>
        <v>CAT</v>
      </c>
      <c r="J200" s="13" t="s">
        <v>307</v>
      </c>
      <c r="K200" s="13" t="s">
        <v>47</v>
      </c>
      <c r="L200" s="52">
        <f t="shared" si="6"/>
        <v>1.1805555555555555E-2</v>
      </c>
      <c r="M200" s="85" t="str">
        <f t="shared" si="7"/>
        <v>08/11/2024-1821-PWM</v>
      </c>
    </row>
    <row r="201" spans="1:13" x14ac:dyDescent="0.25">
      <c r="A201" s="68">
        <v>45515</v>
      </c>
      <c r="B201" s="14">
        <v>856</v>
      </c>
      <c r="C201" s="16">
        <v>367</v>
      </c>
      <c r="D201" s="16" t="s">
        <v>93</v>
      </c>
      <c r="E201" s="54">
        <v>0.3659722222222222</v>
      </c>
      <c r="F201" s="54">
        <v>0.36875000000000002</v>
      </c>
      <c r="G201" s="55">
        <v>2.7777777777777779E-3</v>
      </c>
      <c r="H201" s="16" t="s">
        <v>90</v>
      </c>
      <c r="I201" s="55" t="str">
        <f>VLOOKUP(H201,'Master Codes'!B:C,2,FALSE)</f>
        <v>LATE</v>
      </c>
      <c r="J201" s="14" t="s">
        <v>308</v>
      </c>
      <c r="K201" s="14" t="s">
        <v>47</v>
      </c>
      <c r="L201" s="55">
        <f t="shared" si="6"/>
        <v>2.7777777777777779E-3</v>
      </c>
      <c r="M201" s="10" t="str">
        <f t="shared" si="7"/>
        <v>08/11/2024-367-TPA</v>
      </c>
    </row>
    <row r="202" spans="1:13" x14ac:dyDescent="0.25">
      <c r="A202" s="67">
        <v>45515</v>
      </c>
      <c r="B202" s="13">
        <v>815</v>
      </c>
      <c r="C202" s="15">
        <v>1057</v>
      </c>
      <c r="D202" s="15" t="s">
        <v>99</v>
      </c>
      <c r="E202" s="51">
        <v>0.37083333333333335</v>
      </c>
      <c r="F202" s="51">
        <v>0.37291666666666667</v>
      </c>
      <c r="G202" s="52">
        <v>2.0833333333333333E-3</v>
      </c>
      <c r="H202" s="15" t="s">
        <v>90</v>
      </c>
      <c r="I202" s="52" t="str">
        <f>VLOOKUP(H202,'Master Codes'!B:C,2,FALSE)</f>
        <v>LATE</v>
      </c>
      <c r="J202" s="13" t="s">
        <v>309</v>
      </c>
      <c r="K202" s="13" t="s">
        <v>47</v>
      </c>
      <c r="L202" s="52">
        <f t="shared" si="6"/>
        <v>2.0833333333333333E-3</v>
      </c>
      <c r="M202" s="85" t="str">
        <f t="shared" si="7"/>
        <v>08/11/2024-1057-BUF</v>
      </c>
    </row>
    <row r="203" spans="1:13" x14ac:dyDescent="0.25">
      <c r="A203" s="68">
        <v>45515</v>
      </c>
      <c r="B203" s="14">
        <v>820</v>
      </c>
      <c r="C203" s="16">
        <v>471</v>
      </c>
      <c r="D203" s="16" t="s">
        <v>78</v>
      </c>
      <c r="E203" s="54">
        <v>0.39861111111111114</v>
      </c>
      <c r="F203" s="54">
        <v>0.41111111111111109</v>
      </c>
      <c r="G203" s="55">
        <v>1.2500000000000001E-2</v>
      </c>
      <c r="H203" s="16" t="s">
        <v>34</v>
      </c>
      <c r="I203" s="55" t="str">
        <f>VLOOKUP(H203,'Master Codes'!B:C,2,FALSE)</f>
        <v>MX</v>
      </c>
      <c r="J203" s="14" t="s">
        <v>310</v>
      </c>
      <c r="K203" s="14" t="s">
        <v>47</v>
      </c>
      <c r="L203" s="55">
        <f t="shared" si="6"/>
        <v>1.2500000000000001E-2</v>
      </c>
      <c r="M203" s="10" t="str">
        <f t="shared" si="7"/>
        <v>08/11/2024-471-ANC</v>
      </c>
    </row>
    <row r="204" spans="1:13" x14ac:dyDescent="0.25">
      <c r="A204" s="67">
        <v>45515</v>
      </c>
      <c r="B204" s="13">
        <v>821</v>
      </c>
      <c r="C204" s="15">
        <v>303</v>
      </c>
      <c r="D204" s="15" t="s">
        <v>38</v>
      </c>
      <c r="E204" s="51">
        <v>0.40277777777777779</v>
      </c>
      <c r="F204" s="51">
        <v>0.40694444444444444</v>
      </c>
      <c r="G204" s="52">
        <v>4.1666666666666666E-3</v>
      </c>
      <c r="H204" s="15" t="s">
        <v>34</v>
      </c>
      <c r="I204" s="52" t="str">
        <f>VLOOKUP(H204,'Master Codes'!B:C,2,FALSE)</f>
        <v>MX</v>
      </c>
      <c r="J204" s="13" t="s">
        <v>311</v>
      </c>
      <c r="K204" s="13" t="s">
        <v>47</v>
      </c>
      <c r="L204" s="52">
        <f t="shared" si="6"/>
        <v>4.1666666666666666E-3</v>
      </c>
      <c r="M204" s="85" t="str">
        <f t="shared" si="7"/>
        <v>08/11/2024-303-BZN</v>
      </c>
    </row>
    <row r="205" spans="1:13" x14ac:dyDescent="0.25">
      <c r="A205" s="68">
        <v>45515</v>
      </c>
      <c r="B205" s="14">
        <v>805</v>
      </c>
      <c r="C205" s="16">
        <v>1917</v>
      </c>
      <c r="D205" s="16" t="s">
        <v>25</v>
      </c>
      <c r="E205" s="54">
        <v>0.43819444444444444</v>
      </c>
      <c r="F205" s="54">
        <v>0.46388888888888891</v>
      </c>
      <c r="G205" s="55">
        <v>2.5694444444444443E-2</v>
      </c>
      <c r="H205" s="16">
        <v>83</v>
      </c>
      <c r="I205" s="55" t="str">
        <f>VLOOKUP(H205,'Master Codes'!B:C,2,FALSE)</f>
        <v>ATC</v>
      </c>
      <c r="J205" s="14" t="s">
        <v>312</v>
      </c>
      <c r="K205" s="14" t="s">
        <v>47</v>
      </c>
      <c r="L205" s="55">
        <f t="shared" si="6"/>
        <v>2.5694444444444443E-2</v>
      </c>
      <c r="M205" s="10" t="str">
        <f t="shared" si="7"/>
        <v>08/11/2024-1917-YYZ</v>
      </c>
    </row>
    <row r="206" spans="1:13" x14ac:dyDescent="0.25">
      <c r="A206" s="67">
        <v>45515</v>
      </c>
      <c r="B206" s="13">
        <v>826</v>
      </c>
      <c r="C206" s="15">
        <v>215</v>
      </c>
      <c r="D206" s="15" t="s">
        <v>248</v>
      </c>
      <c r="E206" s="51">
        <v>0.59305555555555556</v>
      </c>
      <c r="F206" s="51">
        <v>0.60069444444444442</v>
      </c>
      <c r="G206" s="52">
        <v>7.6388888888888886E-3</v>
      </c>
      <c r="H206" s="15" t="s">
        <v>166</v>
      </c>
      <c r="I206" s="52" t="str">
        <f>VLOOKUP(H206,'Master Codes'!B:C,2,FALSE)</f>
        <v>STA</v>
      </c>
      <c r="J206" s="13" t="s">
        <v>313</v>
      </c>
      <c r="K206" s="13" t="s">
        <v>144</v>
      </c>
      <c r="L206" s="52">
        <f t="shared" si="6"/>
        <v>7.6388888888888886E-3</v>
      </c>
      <c r="M206" s="85" t="str">
        <f t="shared" si="7"/>
        <v>08/11/2024-215-AVL</v>
      </c>
    </row>
    <row r="207" spans="1:13" x14ac:dyDescent="0.25">
      <c r="A207" s="68">
        <v>45515</v>
      </c>
      <c r="B207" s="14">
        <v>827</v>
      </c>
      <c r="C207" s="16">
        <v>1273</v>
      </c>
      <c r="D207" s="16" t="s">
        <v>61</v>
      </c>
      <c r="E207" s="54">
        <v>0.62083333333333335</v>
      </c>
      <c r="F207" s="54">
        <v>0.62638888888888888</v>
      </c>
      <c r="G207" s="55">
        <v>5.5555555555555558E-3</v>
      </c>
      <c r="H207" s="16">
        <v>65</v>
      </c>
      <c r="I207" s="55" t="str">
        <f>VLOOKUP(H207,'Master Codes'!B:C,2,FALSE)</f>
        <v>FLT</v>
      </c>
      <c r="J207" s="14" t="s">
        <v>314</v>
      </c>
      <c r="K207" s="14" t="s">
        <v>144</v>
      </c>
      <c r="L207" s="55">
        <f t="shared" si="6"/>
        <v>5.5555555555555558E-3</v>
      </c>
      <c r="M207" s="10" t="str">
        <f t="shared" si="7"/>
        <v>08/11/2024-1273-RNO</v>
      </c>
    </row>
    <row r="208" spans="1:13" x14ac:dyDescent="0.25">
      <c r="A208" s="67">
        <v>45515</v>
      </c>
      <c r="B208" s="13">
        <v>840</v>
      </c>
      <c r="C208" s="15">
        <v>425</v>
      </c>
      <c r="D208" s="15" t="s">
        <v>54</v>
      </c>
      <c r="E208" s="51">
        <v>0.64375000000000004</v>
      </c>
      <c r="F208" s="51">
        <v>0.64930555555555558</v>
      </c>
      <c r="G208" s="52">
        <v>5.5555555555555558E-3</v>
      </c>
      <c r="H208" s="15">
        <v>41</v>
      </c>
      <c r="I208" s="52" t="str">
        <f>VLOOKUP(H208,'Master Codes'!B:C,2,FALSE)</f>
        <v>MX</v>
      </c>
      <c r="J208" s="13" t="s">
        <v>315</v>
      </c>
      <c r="K208" s="13" t="s">
        <v>144</v>
      </c>
      <c r="L208" s="52">
        <f t="shared" si="6"/>
        <v>5.5555555555555558E-3</v>
      </c>
      <c r="M208" s="85" t="str">
        <f t="shared" si="7"/>
        <v>08/11/2024-425-LAX</v>
      </c>
    </row>
    <row r="209" spans="1:13" x14ac:dyDescent="0.25">
      <c r="A209" s="68">
        <v>45515</v>
      </c>
      <c r="B209" s="14">
        <v>833</v>
      </c>
      <c r="C209" s="16">
        <v>1913</v>
      </c>
      <c r="D209" s="16" t="s">
        <v>72</v>
      </c>
      <c r="E209" s="54">
        <v>0.67152777777777772</v>
      </c>
      <c r="F209" s="54">
        <v>0.67222222222222228</v>
      </c>
      <c r="G209" s="55">
        <v>6.9444444444444447E-4</v>
      </c>
      <c r="H209" s="16">
        <v>87</v>
      </c>
      <c r="I209" s="55" t="str">
        <f>VLOOKUP(H209,'Master Codes'!B:C,2,FALSE)</f>
        <v>ATC</v>
      </c>
      <c r="J209" s="14" t="s">
        <v>316</v>
      </c>
      <c r="K209" s="14" t="s">
        <v>144</v>
      </c>
      <c r="L209" s="55">
        <f t="shared" si="6"/>
        <v>6.9444444444444447E-4</v>
      </c>
      <c r="M209" s="10" t="str">
        <f t="shared" si="7"/>
        <v>08/11/2024-1913-GRR</v>
      </c>
    </row>
    <row r="210" spans="1:13" x14ac:dyDescent="0.25">
      <c r="A210" s="67">
        <v>45515</v>
      </c>
      <c r="B210" s="13">
        <v>821</v>
      </c>
      <c r="C210" s="15">
        <v>607</v>
      </c>
      <c r="D210" s="15" t="s">
        <v>48</v>
      </c>
      <c r="E210" s="51">
        <v>0.67638888888888893</v>
      </c>
      <c r="F210" s="51">
        <v>0.68263888888888891</v>
      </c>
      <c r="G210" s="52">
        <v>6.2500000000000003E-3</v>
      </c>
      <c r="H210" s="15" t="s">
        <v>166</v>
      </c>
      <c r="I210" s="52" t="str">
        <f>VLOOKUP(H210,'Master Codes'!B:C,2,FALSE)</f>
        <v>STA</v>
      </c>
      <c r="J210" s="13" t="s">
        <v>317</v>
      </c>
      <c r="K210" s="13" t="s">
        <v>144</v>
      </c>
      <c r="L210" s="52">
        <f t="shared" si="6"/>
        <v>6.2500000000000003E-3</v>
      </c>
      <c r="M210" s="85" t="str">
        <f t="shared" si="7"/>
        <v>08/11/2024-607-PHX</v>
      </c>
    </row>
    <row r="211" spans="1:13" x14ac:dyDescent="0.25">
      <c r="A211" s="68">
        <v>45515</v>
      </c>
      <c r="B211" s="14">
        <v>837</v>
      </c>
      <c r="C211" s="16">
        <v>1815</v>
      </c>
      <c r="D211" s="16" t="s">
        <v>63</v>
      </c>
      <c r="E211" s="54">
        <v>0.68055555555555558</v>
      </c>
      <c r="F211" s="54">
        <v>0.68194444444444446</v>
      </c>
      <c r="G211" s="55">
        <v>1.3888888888888889E-3</v>
      </c>
      <c r="H211" s="16">
        <v>95</v>
      </c>
      <c r="I211" s="55" t="str">
        <f>VLOOKUP(H211,'Master Codes'!B:C,2,FALSE)</f>
        <v>FLT</v>
      </c>
      <c r="J211" s="14" t="s">
        <v>318</v>
      </c>
      <c r="K211" s="14" t="s">
        <v>144</v>
      </c>
      <c r="L211" s="55">
        <f t="shared" si="6"/>
        <v>1.3888888888888889E-3</v>
      </c>
      <c r="M211" s="10" t="str">
        <f t="shared" si="7"/>
        <v>08/11/2024-1815-MKE</v>
      </c>
    </row>
    <row r="212" spans="1:13" x14ac:dyDescent="0.25">
      <c r="A212" s="67">
        <v>45515</v>
      </c>
      <c r="B212" s="13">
        <v>850</v>
      </c>
      <c r="C212" s="15">
        <v>503</v>
      </c>
      <c r="D212" s="15" t="s">
        <v>33</v>
      </c>
      <c r="E212" s="51">
        <v>0.71319444444444446</v>
      </c>
      <c r="F212" s="51">
        <v>0.72986111111111107</v>
      </c>
      <c r="G212" s="52">
        <v>5.5555555555555558E-3</v>
      </c>
      <c r="H212" s="15">
        <v>93</v>
      </c>
      <c r="I212" s="52" t="str">
        <f>VLOOKUP(H212,'Master Codes'!B:C,2,FALSE)</f>
        <v>LATE</v>
      </c>
      <c r="J212" s="13" t="s">
        <v>319</v>
      </c>
      <c r="K212" s="13" t="s">
        <v>144</v>
      </c>
      <c r="L212" s="52">
        <f t="shared" si="6"/>
        <v>5.5555555555555558E-3</v>
      </c>
      <c r="M212" s="85" t="str">
        <f t="shared" si="7"/>
        <v>08/11/2024-503-DFW</v>
      </c>
    </row>
    <row r="213" spans="1:13" x14ac:dyDescent="0.25">
      <c r="A213" s="67">
        <v>45515</v>
      </c>
      <c r="B213" s="13">
        <v>837</v>
      </c>
      <c r="C213" s="15">
        <v>397</v>
      </c>
      <c r="D213" s="15" t="s">
        <v>52</v>
      </c>
      <c r="E213" s="51">
        <v>0.86458333333333337</v>
      </c>
      <c r="F213" s="51">
        <v>0.87083333333333335</v>
      </c>
      <c r="G213" s="52">
        <v>6.2500000000000003E-3</v>
      </c>
      <c r="H213" s="15">
        <v>101</v>
      </c>
      <c r="I213" s="52" t="str">
        <f>VLOOKUP(H213,'Master Codes'!B:C,2,FALSE)</f>
        <v>SOC</v>
      </c>
      <c r="J213" s="13" t="s">
        <v>320</v>
      </c>
      <c r="K213" s="13" t="s">
        <v>144</v>
      </c>
      <c r="L213" s="52">
        <f t="shared" si="6"/>
        <v>6.2500000000000003E-3</v>
      </c>
      <c r="M213" s="85" t="str">
        <f t="shared" si="7"/>
        <v>08/11/2024-397-SFO</v>
      </c>
    </row>
    <row r="214" spans="1:13" x14ac:dyDescent="0.25">
      <c r="A214" s="68">
        <v>45515</v>
      </c>
      <c r="B214" s="14">
        <v>847</v>
      </c>
      <c r="C214" s="16">
        <v>289</v>
      </c>
      <c r="D214" s="16" t="s">
        <v>50</v>
      </c>
      <c r="E214" s="54">
        <v>0.875</v>
      </c>
      <c r="F214" s="54">
        <v>0.90416666666666667</v>
      </c>
      <c r="G214" s="55">
        <v>2.9166666666666667E-2</v>
      </c>
      <c r="H214" s="16">
        <v>64</v>
      </c>
      <c r="I214" s="55" t="str">
        <f>VLOOKUP(H214,'Master Codes'!B:C,2,FALSE)</f>
        <v>FLT</v>
      </c>
      <c r="J214" s="14" t="s">
        <v>321</v>
      </c>
      <c r="K214" s="14" t="s">
        <v>144</v>
      </c>
      <c r="L214" s="55">
        <f t="shared" si="6"/>
        <v>2.9166666666666667E-2</v>
      </c>
      <c r="M214" s="10" t="str">
        <f t="shared" si="7"/>
        <v>08/11/2024-289-SEA</v>
      </c>
    </row>
    <row r="215" spans="1:13" x14ac:dyDescent="0.25">
      <c r="A215" s="67">
        <v>45515</v>
      </c>
      <c r="B215" s="13">
        <v>826</v>
      </c>
      <c r="C215" s="15">
        <v>1043</v>
      </c>
      <c r="D215" s="15" t="s">
        <v>141</v>
      </c>
      <c r="E215" s="51">
        <v>0.87847222222222221</v>
      </c>
      <c r="F215" s="51">
        <v>0.87916666666666665</v>
      </c>
      <c r="G215" s="52">
        <v>6.9444444444444447E-4</v>
      </c>
      <c r="H215" s="15" t="s">
        <v>71</v>
      </c>
      <c r="I215" s="52" t="str">
        <f>VLOOKUP(H215,'Master Codes'!B:C,2,FALSE)</f>
        <v>SY</v>
      </c>
      <c r="J215" s="13" t="s">
        <v>322</v>
      </c>
      <c r="K215" s="13" t="s">
        <v>144</v>
      </c>
      <c r="L215" s="52">
        <f t="shared" si="6"/>
        <v>6.9444444444444447E-4</v>
      </c>
      <c r="M215" s="85" t="str">
        <f t="shared" si="7"/>
        <v>08/11/2024-1043-YVR</v>
      </c>
    </row>
    <row r="216" spans="1:13" x14ac:dyDescent="0.25">
      <c r="A216" s="68">
        <v>45515</v>
      </c>
      <c r="B216" s="14">
        <v>846</v>
      </c>
      <c r="C216" s="16">
        <v>777</v>
      </c>
      <c r="D216" s="16" t="s">
        <v>69</v>
      </c>
      <c r="E216" s="54">
        <v>0.89236111111111116</v>
      </c>
      <c r="F216" s="54">
        <v>0.90069444444444446</v>
      </c>
      <c r="G216" s="55">
        <v>8.3333333333333332E-3</v>
      </c>
      <c r="H216" s="16" t="s">
        <v>34</v>
      </c>
      <c r="I216" s="55" t="str">
        <f>VLOOKUP(H216,'Master Codes'!B:C,2,FALSE)</f>
        <v>MX</v>
      </c>
      <c r="J216" s="14" t="s">
        <v>323</v>
      </c>
      <c r="K216" s="14" t="s">
        <v>144</v>
      </c>
      <c r="L216" s="55">
        <f t="shared" si="6"/>
        <v>8.3333333333333332E-3</v>
      </c>
      <c r="M216" s="10" t="str">
        <f t="shared" si="7"/>
        <v>08/11/2024-777-LAS</v>
      </c>
    </row>
    <row r="217" spans="1:13" x14ac:dyDescent="0.25">
      <c r="A217" s="67">
        <v>45516</v>
      </c>
      <c r="B217" s="13">
        <v>815</v>
      </c>
      <c r="C217" s="15">
        <v>917</v>
      </c>
      <c r="D217" s="15" t="s">
        <v>203</v>
      </c>
      <c r="E217" s="51">
        <v>0.30138888888888887</v>
      </c>
      <c r="F217" s="51">
        <v>0.31041666666666667</v>
      </c>
      <c r="G217" s="52">
        <v>9.0277777777777769E-3</v>
      </c>
      <c r="H217" s="15">
        <v>41</v>
      </c>
      <c r="I217" s="52" t="str">
        <f>VLOOKUP(H217,'Master Codes'!B:C,2,FALSE)</f>
        <v>MX</v>
      </c>
      <c r="J217" s="13" t="s">
        <v>324</v>
      </c>
      <c r="K217" s="13" t="s">
        <v>47</v>
      </c>
      <c r="L217" s="52">
        <f t="shared" si="6"/>
        <v>9.0277777777777769E-3</v>
      </c>
      <c r="M217" s="85" t="str">
        <f t="shared" si="7"/>
        <v>08/12/2024-917-RDU</v>
      </c>
    </row>
    <row r="218" spans="1:13" x14ac:dyDescent="0.25">
      <c r="A218" s="68">
        <v>45516</v>
      </c>
      <c r="B218" s="14">
        <v>850</v>
      </c>
      <c r="C218" s="16">
        <v>101</v>
      </c>
      <c r="D218" s="16" t="s">
        <v>69</v>
      </c>
      <c r="E218" s="54">
        <v>0.32916666666666666</v>
      </c>
      <c r="F218" s="54">
        <v>0.36249999999999999</v>
      </c>
      <c r="G218" s="55">
        <v>3.3333333333333333E-2</v>
      </c>
      <c r="H218" s="16" t="s">
        <v>134</v>
      </c>
      <c r="I218" s="55" t="str">
        <f>VLOOKUP(H218,'Master Codes'!B:C,2,FALSE)</f>
        <v>SAFE</v>
      </c>
      <c r="J218" s="14" t="s">
        <v>325</v>
      </c>
      <c r="K218" s="14" t="s">
        <v>47</v>
      </c>
      <c r="L218" s="55">
        <f t="shared" si="6"/>
        <v>3.3333333333333333E-2</v>
      </c>
      <c r="M218" s="10" t="str">
        <f t="shared" si="7"/>
        <v>08/12/2024-101-LAS</v>
      </c>
    </row>
    <row r="219" spans="1:13" x14ac:dyDescent="0.25">
      <c r="A219" s="67">
        <v>45516</v>
      </c>
      <c r="B219" s="13">
        <v>814</v>
      </c>
      <c r="C219" s="15">
        <v>289</v>
      </c>
      <c r="D219" s="15" t="s">
        <v>50</v>
      </c>
      <c r="E219" s="51">
        <v>0.64861111111111114</v>
      </c>
      <c r="F219" s="51">
        <v>0.65208333333333335</v>
      </c>
      <c r="G219" s="52">
        <v>3.472222222222222E-3</v>
      </c>
      <c r="H219" s="15">
        <v>87</v>
      </c>
      <c r="I219" s="52" t="str">
        <f>VLOOKUP(H219,'Master Codes'!B:C,2,FALSE)</f>
        <v>ATC</v>
      </c>
      <c r="J219" s="13" t="s">
        <v>326</v>
      </c>
      <c r="K219" s="13" t="s">
        <v>144</v>
      </c>
      <c r="L219" s="52">
        <f t="shared" si="6"/>
        <v>3.472222222222222E-3</v>
      </c>
      <c r="M219" s="85" t="str">
        <f t="shared" si="7"/>
        <v>08/12/2024-289-SEA</v>
      </c>
    </row>
    <row r="220" spans="1:13" x14ac:dyDescent="0.25">
      <c r="A220" s="68">
        <v>45516</v>
      </c>
      <c r="B220" s="14">
        <v>808</v>
      </c>
      <c r="C220" s="16">
        <v>1491</v>
      </c>
      <c r="D220" s="16" t="s">
        <v>205</v>
      </c>
      <c r="E220" s="54">
        <v>0.69444444444444442</v>
      </c>
      <c r="F220" s="54">
        <v>0.69513888888888886</v>
      </c>
      <c r="G220" s="55">
        <v>6.9444444444444447E-4</v>
      </c>
      <c r="H220" s="16" t="s">
        <v>71</v>
      </c>
      <c r="I220" s="55" t="str">
        <f>VLOOKUP(H220,'Master Codes'!B:C,2,FALSE)</f>
        <v>SY</v>
      </c>
      <c r="J220" s="14" t="s">
        <v>327</v>
      </c>
      <c r="K220" s="14" t="s">
        <v>144</v>
      </c>
      <c r="L220" s="55">
        <f t="shared" si="6"/>
        <v>6.9444444444444447E-4</v>
      </c>
      <c r="M220" s="10" t="str">
        <f t="shared" si="7"/>
        <v>08/12/2024-1491-CMH</v>
      </c>
    </row>
    <row r="221" spans="1:13" x14ac:dyDescent="0.25">
      <c r="A221" s="67">
        <v>45517</v>
      </c>
      <c r="B221" s="13">
        <v>846</v>
      </c>
      <c r="C221" s="15">
        <v>427</v>
      </c>
      <c r="D221" s="15" t="s">
        <v>54</v>
      </c>
      <c r="E221" s="51">
        <v>0.61458333333333337</v>
      </c>
      <c r="F221" s="51">
        <v>0.6166666666666667</v>
      </c>
      <c r="G221" s="52">
        <v>2.0833333333333333E-3</v>
      </c>
      <c r="H221" s="15" t="s">
        <v>328</v>
      </c>
      <c r="I221" s="52" t="str">
        <f>VLOOKUP(H221,'Master Codes'!B:C,2,FALSE)</f>
        <v>DSP</v>
      </c>
      <c r="J221" s="13" t="s">
        <v>329</v>
      </c>
      <c r="K221" s="13" t="s">
        <v>18</v>
      </c>
      <c r="L221" s="52">
        <f t="shared" si="6"/>
        <v>2.0833333333333333E-3</v>
      </c>
      <c r="M221" s="85" t="str">
        <f t="shared" si="7"/>
        <v>08/13/2024-427-LAX</v>
      </c>
    </row>
    <row r="222" spans="1:13" x14ac:dyDescent="0.25">
      <c r="A222" s="68">
        <v>45517</v>
      </c>
      <c r="B222" s="14">
        <v>816</v>
      </c>
      <c r="C222" s="16">
        <v>657</v>
      </c>
      <c r="D222" s="16" t="s">
        <v>65</v>
      </c>
      <c r="E222" s="54">
        <v>0.65625</v>
      </c>
      <c r="F222" s="54">
        <v>0.70833333333333337</v>
      </c>
      <c r="G222" s="55">
        <v>5.2083333333333336E-2</v>
      </c>
      <c r="H222" s="16">
        <v>83</v>
      </c>
      <c r="I222" s="55" t="str">
        <f>VLOOKUP(H222,'Master Codes'!B:C,2,FALSE)</f>
        <v>ATC</v>
      </c>
      <c r="J222" s="14" t="s">
        <v>330</v>
      </c>
      <c r="K222" s="14" t="s">
        <v>18</v>
      </c>
      <c r="L222" s="55">
        <f t="shared" si="6"/>
        <v>5.2083333333333336E-2</v>
      </c>
      <c r="M222" s="10" t="str">
        <f t="shared" si="7"/>
        <v>08/13/2024-657-DEN</v>
      </c>
    </row>
    <row r="223" spans="1:13" x14ac:dyDescent="0.25">
      <c r="A223" s="67">
        <v>45518</v>
      </c>
      <c r="B223" s="13">
        <v>816</v>
      </c>
      <c r="C223" s="15">
        <v>233</v>
      </c>
      <c r="D223" s="15" t="s">
        <v>186</v>
      </c>
      <c r="E223" s="51">
        <v>0.29652777777777778</v>
      </c>
      <c r="F223" s="51">
        <v>0.29722222222222222</v>
      </c>
      <c r="G223" s="52">
        <v>6.9444444444444447E-4</v>
      </c>
      <c r="H223" s="15" t="s">
        <v>71</v>
      </c>
      <c r="I223" s="52" t="str">
        <f>VLOOKUP(H223,'Master Codes'!B:C,2,FALSE)</f>
        <v>SY</v>
      </c>
      <c r="J223" s="13" t="s">
        <v>331</v>
      </c>
      <c r="K223" s="13" t="s">
        <v>47</v>
      </c>
      <c r="L223" s="52">
        <f t="shared" si="6"/>
        <v>6.9444444444444447E-4</v>
      </c>
      <c r="M223" s="85" t="str">
        <f t="shared" si="7"/>
        <v>08/14/2024-233-EWR</v>
      </c>
    </row>
    <row r="224" spans="1:13" x14ac:dyDescent="0.25">
      <c r="A224" s="68">
        <v>45518</v>
      </c>
      <c r="B224" s="14">
        <v>813</v>
      </c>
      <c r="C224" s="16">
        <v>341</v>
      </c>
      <c r="D224" s="16" t="s">
        <v>24</v>
      </c>
      <c r="E224" s="54">
        <v>0.27361111111111114</v>
      </c>
      <c r="F224" s="54">
        <v>0.35208333333333336</v>
      </c>
      <c r="G224" s="55">
        <v>7.8472222222222221E-2</v>
      </c>
      <c r="H224" s="16">
        <v>64</v>
      </c>
      <c r="I224" s="55" t="str">
        <f>VLOOKUP(H224,'Master Codes'!B:C,2,FALSE)</f>
        <v>FLT</v>
      </c>
      <c r="J224" s="14" t="s">
        <v>332</v>
      </c>
      <c r="K224" s="14" t="s">
        <v>47</v>
      </c>
      <c r="L224" s="55">
        <f t="shared" si="6"/>
        <v>7.8472222222222221E-2</v>
      </c>
      <c r="M224" s="10" t="str">
        <f t="shared" si="7"/>
        <v>08/14/2024-341-MCO</v>
      </c>
    </row>
    <row r="225" spans="1:13" x14ac:dyDescent="0.25">
      <c r="A225" s="67">
        <v>45518</v>
      </c>
      <c r="B225" s="13">
        <v>815</v>
      </c>
      <c r="C225" s="15">
        <v>395</v>
      </c>
      <c r="D225" s="15" t="s">
        <v>52</v>
      </c>
      <c r="E225" s="51">
        <v>0.6020833333333333</v>
      </c>
      <c r="F225" s="51">
        <v>0.62569444444444444</v>
      </c>
      <c r="G225" s="52">
        <v>2.361111111111111E-2</v>
      </c>
      <c r="H225" s="15">
        <v>41</v>
      </c>
      <c r="I225" s="52" t="str">
        <f>VLOOKUP(H225,'Master Codes'!B:C,2,FALSE)</f>
        <v>MX</v>
      </c>
      <c r="J225" s="13" t="s">
        <v>333</v>
      </c>
      <c r="K225" s="13" t="s">
        <v>47</v>
      </c>
      <c r="L225" s="52">
        <f t="shared" si="6"/>
        <v>2.361111111111111E-2</v>
      </c>
      <c r="M225" s="85" t="str">
        <f t="shared" si="7"/>
        <v>08/14/2024-395-SFO</v>
      </c>
    </row>
    <row r="226" spans="1:13" x14ac:dyDescent="0.25">
      <c r="A226" s="68">
        <v>45518</v>
      </c>
      <c r="B226" s="14">
        <v>828</v>
      </c>
      <c r="C226" s="16">
        <v>425</v>
      </c>
      <c r="D226" s="16" t="s">
        <v>54</v>
      </c>
      <c r="E226" s="54">
        <v>0.61597222222222225</v>
      </c>
      <c r="F226" s="54">
        <v>0.61805555555555558</v>
      </c>
      <c r="G226" s="55">
        <v>2.0833333333333333E-3</v>
      </c>
      <c r="H226" s="16">
        <v>4</v>
      </c>
      <c r="I226" s="55" t="str">
        <f>VLOOKUP(H226,'Master Codes'!B:C,2,FALSE)</f>
        <v>SOC</v>
      </c>
      <c r="J226" s="14" t="s">
        <v>334</v>
      </c>
      <c r="K226" s="14" t="s">
        <v>47</v>
      </c>
      <c r="L226" s="55">
        <f t="shared" si="6"/>
        <v>2.0833333333333333E-3</v>
      </c>
      <c r="M226" s="10" t="str">
        <f t="shared" si="7"/>
        <v>08/14/2024-425-LAX</v>
      </c>
    </row>
    <row r="227" spans="1:13" x14ac:dyDescent="0.25">
      <c r="A227" s="67">
        <v>45518</v>
      </c>
      <c r="B227" s="13">
        <v>840</v>
      </c>
      <c r="C227" s="15">
        <v>943</v>
      </c>
      <c r="D227" s="15" t="s">
        <v>299</v>
      </c>
      <c r="E227" s="51">
        <v>0.625</v>
      </c>
      <c r="F227" s="51">
        <v>0.64652777777777781</v>
      </c>
      <c r="G227" s="52">
        <v>2.1527777777777778E-2</v>
      </c>
      <c r="H227" s="15" t="s">
        <v>71</v>
      </c>
      <c r="I227" s="52" t="str">
        <f>VLOOKUP(H227,'Master Codes'!B:C,2,FALSE)</f>
        <v>SY</v>
      </c>
      <c r="J227" s="13" t="s">
        <v>335</v>
      </c>
      <c r="K227" s="13" t="s">
        <v>47</v>
      </c>
      <c r="L227" s="52">
        <f t="shared" si="6"/>
        <v>2.1527777777777778E-2</v>
      </c>
      <c r="M227" s="85" t="str">
        <f t="shared" si="7"/>
        <v>08/14/2024-943-BOI</v>
      </c>
    </row>
    <row r="228" spans="1:13" x14ac:dyDescent="0.25">
      <c r="A228" s="68">
        <v>45518</v>
      </c>
      <c r="B228" s="14">
        <v>822</v>
      </c>
      <c r="C228" s="16">
        <v>107</v>
      </c>
      <c r="D228" s="16" t="s">
        <v>69</v>
      </c>
      <c r="E228" s="54">
        <v>0.63472222222222219</v>
      </c>
      <c r="F228" s="54">
        <v>0.66249999999999998</v>
      </c>
      <c r="G228" s="55">
        <v>1.6666666666666666E-2</v>
      </c>
      <c r="H228" s="16">
        <v>93</v>
      </c>
      <c r="I228" s="55" t="str">
        <f>VLOOKUP(H228,'Master Codes'!B:C,2,FALSE)</f>
        <v>LATE</v>
      </c>
      <c r="J228" s="14" t="s">
        <v>336</v>
      </c>
      <c r="K228" s="14" t="s">
        <v>47</v>
      </c>
      <c r="L228" s="55">
        <f t="shared" si="6"/>
        <v>1.6666666666666666E-2</v>
      </c>
      <c r="M228" s="10" t="str">
        <f t="shared" si="7"/>
        <v>08/14/2024-107-LAS</v>
      </c>
    </row>
    <row r="229" spans="1:13" x14ac:dyDescent="0.25">
      <c r="A229" s="68">
        <v>45519</v>
      </c>
      <c r="B229" s="14">
        <v>809</v>
      </c>
      <c r="C229" s="16">
        <v>391</v>
      </c>
      <c r="D229" s="16" t="s">
        <v>52</v>
      </c>
      <c r="E229" s="54">
        <v>0.25</v>
      </c>
      <c r="F229" s="54">
        <v>0.57708333333333328</v>
      </c>
      <c r="G229" s="55">
        <v>0.32708333333333334</v>
      </c>
      <c r="H229" s="16">
        <v>46</v>
      </c>
      <c r="I229" s="55" t="str">
        <f>VLOOKUP(H229,'Master Codes'!B:C,2,FALSE)</f>
        <v>MX</v>
      </c>
      <c r="J229" s="14" t="s">
        <v>337</v>
      </c>
      <c r="K229" s="14" t="s">
        <v>18</v>
      </c>
      <c r="L229" s="55">
        <f t="shared" si="6"/>
        <v>0.32708333333333334</v>
      </c>
      <c r="M229" s="10" t="str">
        <f t="shared" si="7"/>
        <v>08/15/2024-391-SFO</v>
      </c>
    </row>
    <row r="230" spans="1:13" x14ac:dyDescent="0.25">
      <c r="A230" s="67">
        <v>45519</v>
      </c>
      <c r="B230" s="13">
        <v>815</v>
      </c>
      <c r="C230" s="15">
        <v>281</v>
      </c>
      <c r="D230" s="15" t="s">
        <v>50</v>
      </c>
      <c r="E230" s="51">
        <v>0.25486111111111109</v>
      </c>
      <c r="F230" s="51">
        <v>0.25694444444444442</v>
      </c>
      <c r="G230" s="52">
        <v>2.0833333333333333E-3</v>
      </c>
      <c r="H230" s="15">
        <v>37</v>
      </c>
      <c r="I230" s="52" t="str">
        <f>VLOOKUP(H230,'Master Codes'!B:C,2,FALSE)</f>
        <v>CAT</v>
      </c>
      <c r="J230" s="13" t="s">
        <v>338</v>
      </c>
      <c r="K230" s="13" t="s">
        <v>18</v>
      </c>
      <c r="L230" s="52">
        <f t="shared" si="6"/>
        <v>2.0833333333333333E-3</v>
      </c>
      <c r="M230" s="85" t="str">
        <f t="shared" si="7"/>
        <v>08/15/2024-281-SEA</v>
      </c>
    </row>
    <row r="231" spans="1:13" x14ac:dyDescent="0.25">
      <c r="A231" s="68">
        <v>45519</v>
      </c>
      <c r="B231" s="14">
        <v>816</v>
      </c>
      <c r="C231" s="16">
        <v>501</v>
      </c>
      <c r="D231" s="16" t="s">
        <v>33</v>
      </c>
      <c r="E231" s="54">
        <v>0.2638888888888889</v>
      </c>
      <c r="F231" s="54">
        <v>0.2673611111111111</v>
      </c>
      <c r="G231" s="55">
        <v>3.472222222222222E-3</v>
      </c>
      <c r="H231" s="16" t="s">
        <v>339</v>
      </c>
      <c r="I231" s="55" t="str">
        <f>VLOOKUP(H231,'Master Codes'!B:C,2,FALSE)</f>
        <v>WX</v>
      </c>
      <c r="J231" s="14" t="s">
        <v>340</v>
      </c>
      <c r="K231" s="14" t="s">
        <v>18</v>
      </c>
      <c r="L231" s="55">
        <f t="shared" si="6"/>
        <v>3.472222222222222E-3</v>
      </c>
      <c r="M231" s="10" t="str">
        <f t="shared" si="7"/>
        <v>08/15/2024-501-DFW</v>
      </c>
    </row>
    <row r="232" spans="1:13" x14ac:dyDescent="0.25">
      <c r="A232" s="67">
        <v>45519</v>
      </c>
      <c r="B232" s="13">
        <v>822</v>
      </c>
      <c r="C232" s="15">
        <v>1907</v>
      </c>
      <c r="D232" s="15" t="s">
        <v>83</v>
      </c>
      <c r="E232" s="51">
        <v>0.26874999999999999</v>
      </c>
      <c r="F232" s="51">
        <v>0.26944444444444443</v>
      </c>
      <c r="G232" s="52">
        <v>6.9444444444444447E-4</v>
      </c>
      <c r="H232" s="15">
        <v>20</v>
      </c>
      <c r="I232" s="52" t="str">
        <f>VLOOKUP(H232,'Master Codes'!B:C,2,FALSE)</f>
        <v>SY</v>
      </c>
      <c r="J232" s="13" t="s">
        <v>341</v>
      </c>
      <c r="K232" s="13" t="s">
        <v>18</v>
      </c>
      <c r="L232" s="52">
        <f t="shared" si="6"/>
        <v>6.9444444444444447E-4</v>
      </c>
      <c r="M232" s="85" t="str">
        <f t="shared" si="7"/>
        <v>08/15/2024-1907-DTW</v>
      </c>
    </row>
    <row r="233" spans="1:13" x14ac:dyDescent="0.25">
      <c r="A233" s="68">
        <v>45519</v>
      </c>
      <c r="B233" s="14">
        <v>833</v>
      </c>
      <c r="C233" s="16">
        <v>667</v>
      </c>
      <c r="D233" s="16" t="s">
        <v>43</v>
      </c>
      <c r="E233" s="54">
        <v>0.31944444444444442</v>
      </c>
      <c r="F233" s="54">
        <v>0.32291666666666669</v>
      </c>
      <c r="G233" s="55">
        <v>3.472222222222222E-3</v>
      </c>
      <c r="H233" s="16" t="s">
        <v>22</v>
      </c>
      <c r="I233" s="55" t="str">
        <f>VLOOKUP(H233,'Master Codes'!B:C,2,FALSE)</f>
        <v>ATC</v>
      </c>
      <c r="J233" s="14" t="s">
        <v>342</v>
      </c>
      <c r="K233" s="14" t="s">
        <v>18</v>
      </c>
      <c r="L233" s="55">
        <f t="shared" si="6"/>
        <v>3.472222222222222E-3</v>
      </c>
      <c r="M233" s="10" t="str">
        <f t="shared" si="7"/>
        <v>08/15/2024-667-IAD</v>
      </c>
    </row>
    <row r="234" spans="1:13" x14ac:dyDescent="0.25">
      <c r="A234" s="67">
        <v>45519</v>
      </c>
      <c r="B234" s="13">
        <v>821</v>
      </c>
      <c r="C234" s="15">
        <v>653</v>
      </c>
      <c r="D234" s="15" t="s">
        <v>65</v>
      </c>
      <c r="E234" s="51">
        <v>0.34305555555555556</v>
      </c>
      <c r="F234" s="51">
        <v>0.3611111111111111</v>
      </c>
      <c r="G234" s="52">
        <v>1.8055555555555554E-2</v>
      </c>
      <c r="H234" s="15" t="s">
        <v>22</v>
      </c>
      <c r="I234" s="52" t="str">
        <f>VLOOKUP(H234,'Master Codes'!B:C,2,FALSE)</f>
        <v>ATC</v>
      </c>
      <c r="J234" s="13" t="s">
        <v>342</v>
      </c>
      <c r="K234" s="13" t="s">
        <v>18</v>
      </c>
      <c r="L234" s="52">
        <f t="shared" si="6"/>
        <v>1.8055555555555554E-2</v>
      </c>
      <c r="M234" s="85" t="str">
        <f t="shared" si="7"/>
        <v>08/15/2024-653-DEN</v>
      </c>
    </row>
    <row r="235" spans="1:13" x14ac:dyDescent="0.25">
      <c r="A235" s="68">
        <v>45519</v>
      </c>
      <c r="B235" s="14">
        <v>820</v>
      </c>
      <c r="C235" s="16">
        <v>909</v>
      </c>
      <c r="D235" s="16" t="s">
        <v>31</v>
      </c>
      <c r="E235" s="54">
        <v>0.35208333333333336</v>
      </c>
      <c r="F235" s="54">
        <v>0.35972222222222222</v>
      </c>
      <c r="G235" s="55">
        <v>7.6388888888888886E-3</v>
      </c>
      <c r="H235" s="16" t="s">
        <v>22</v>
      </c>
      <c r="I235" s="55" t="str">
        <f>VLOOKUP(H235,'Master Codes'!B:C,2,FALSE)</f>
        <v>ATC</v>
      </c>
      <c r="J235" s="14" t="s">
        <v>342</v>
      </c>
      <c r="K235" s="14" t="s">
        <v>18</v>
      </c>
      <c r="L235" s="55">
        <f t="shared" si="6"/>
        <v>7.6388888888888886E-3</v>
      </c>
      <c r="M235" s="10" t="str">
        <f t="shared" si="7"/>
        <v>08/15/2024-909-ILM</v>
      </c>
    </row>
    <row r="236" spans="1:13" x14ac:dyDescent="0.25">
      <c r="A236" s="67">
        <v>45519</v>
      </c>
      <c r="B236" s="13">
        <v>852</v>
      </c>
      <c r="C236" s="15">
        <v>1203</v>
      </c>
      <c r="D236" s="15" t="s">
        <v>242</v>
      </c>
      <c r="E236" s="51">
        <v>0.3611111111111111</v>
      </c>
      <c r="F236" s="51">
        <v>0.36875000000000002</v>
      </c>
      <c r="G236" s="52">
        <v>7.6388888888888886E-3</v>
      </c>
      <c r="H236" s="15">
        <v>41</v>
      </c>
      <c r="I236" s="52" t="str">
        <f>VLOOKUP(H236,'Master Codes'!B:C,2,FALSE)</f>
        <v>MX</v>
      </c>
      <c r="J236" s="13" t="s">
        <v>343</v>
      </c>
      <c r="K236" s="13" t="s">
        <v>18</v>
      </c>
      <c r="L236" s="52">
        <f t="shared" si="6"/>
        <v>7.6388888888888886E-3</v>
      </c>
      <c r="M236" s="85" t="str">
        <f t="shared" si="7"/>
        <v>08/15/2024-1203-CHS</v>
      </c>
    </row>
    <row r="237" spans="1:13" x14ac:dyDescent="0.25">
      <c r="A237" s="68">
        <v>45519</v>
      </c>
      <c r="B237" s="14">
        <v>842</v>
      </c>
      <c r="C237" s="16">
        <v>919</v>
      </c>
      <c r="D237" s="16" t="s">
        <v>203</v>
      </c>
      <c r="E237" s="54">
        <v>0.57916666666666672</v>
      </c>
      <c r="F237" s="54">
        <v>0.62708333333333333</v>
      </c>
      <c r="G237" s="55">
        <v>4.791666666666667E-2</v>
      </c>
      <c r="H237" s="16">
        <v>41</v>
      </c>
      <c r="I237" s="55" t="str">
        <f>VLOOKUP(H237,'Master Codes'!B:C,2,FALSE)</f>
        <v>MX</v>
      </c>
      <c r="J237" s="14" t="s">
        <v>344</v>
      </c>
      <c r="K237" s="14" t="s">
        <v>47</v>
      </c>
      <c r="L237" s="55">
        <f t="shared" si="6"/>
        <v>4.791666666666667E-2</v>
      </c>
      <c r="M237" s="10" t="str">
        <f t="shared" si="7"/>
        <v>08/15/2024-919-RDU</v>
      </c>
    </row>
    <row r="238" spans="1:13" x14ac:dyDescent="0.25">
      <c r="A238" s="67">
        <v>45519</v>
      </c>
      <c r="B238" s="13">
        <v>821</v>
      </c>
      <c r="C238" s="15">
        <v>633</v>
      </c>
      <c r="D238" s="15" t="s">
        <v>116</v>
      </c>
      <c r="E238" s="51">
        <v>0.58819444444444446</v>
      </c>
      <c r="F238" s="51">
        <v>0.60138888888888886</v>
      </c>
      <c r="G238" s="52">
        <v>5.5555555555555558E-3</v>
      </c>
      <c r="H238" s="15">
        <v>93</v>
      </c>
      <c r="I238" s="52" t="str">
        <f>VLOOKUP(H238,'Master Codes'!B:C,2,FALSE)</f>
        <v>LATE</v>
      </c>
      <c r="J238" s="13" t="s">
        <v>345</v>
      </c>
      <c r="K238" s="13" t="s">
        <v>47</v>
      </c>
      <c r="L238" s="52">
        <f t="shared" si="6"/>
        <v>5.5555555555555558E-3</v>
      </c>
      <c r="M238" s="85" t="str">
        <f t="shared" si="7"/>
        <v>08/15/2024-633-BNA</v>
      </c>
    </row>
    <row r="239" spans="1:13" x14ac:dyDescent="0.25">
      <c r="A239" s="67">
        <v>45519</v>
      </c>
      <c r="B239" s="13">
        <v>814</v>
      </c>
      <c r="C239" s="15">
        <v>681</v>
      </c>
      <c r="D239" s="15" t="s">
        <v>159</v>
      </c>
      <c r="E239" s="51">
        <v>0.61111111111111116</v>
      </c>
      <c r="F239" s="51">
        <v>0.61388888888888893</v>
      </c>
      <c r="G239" s="52">
        <v>2.7777777777777779E-3</v>
      </c>
      <c r="H239" s="15" t="s">
        <v>328</v>
      </c>
      <c r="I239" s="52" t="str">
        <f>VLOOKUP(H239,'Master Codes'!B:C,2,FALSE)</f>
        <v>DSP</v>
      </c>
      <c r="J239" s="13" t="s">
        <v>346</v>
      </c>
      <c r="K239" s="13" t="s">
        <v>47</v>
      </c>
      <c r="L239" s="52">
        <f t="shared" si="6"/>
        <v>2.7777777777777779E-3</v>
      </c>
      <c r="M239" s="85" t="str">
        <f t="shared" si="7"/>
        <v>08/15/2024-681-HOU</v>
      </c>
    </row>
    <row r="240" spans="1:13" x14ac:dyDescent="0.25">
      <c r="A240" s="68">
        <v>45519</v>
      </c>
      <c r="B240" s="14">
        <v>825</v>
      </c>
      <c r="C240" s="16">
        <v>425</v>
      </c>
      <c r="D240" s="16" t="s">
        <v>54</v>
      </c>
      <c r="E240" s="54">
        <v>0.62083333333333335</v>
      </c>
      <c r="F240" s="54">
        <v>0.62916666666666665</v>
      </c>
      <c r="G240" s="55">
        <v>8.3333333333333332E-3</v>
      </c>
      <c r="H240" s="16" t="s">
        <v>71</v>
      </c>
      <c r="I240" s="55" t="str">
        <f>VLOOKUP(H240,'Master Codes'!B:C,2,FALSE)</f>
        <v>SY</v>
      </c>
      <c r="J240" s="14" t="s">
        <v>347</v>
      </c>
      <c r="K240" s="14" t="s">
        <v>47</v>
      </c>
      <c r="L240" s="55">
        <f t="shared" si="6"/>
        <v>8.3333333333333332E-3</v>
      </c>
      <c r="M240" s="10" t="str">
        <f t="shared" si="7"/>
        <v>08/15/2024-425-LAX</v>
      </c>
    </row>
    <row r="241" spans="1:13" x14ac:dyDescent="0.25">
      <c r="A241" s="67">
        <v>45519</v>
      </c>
      <c r="B241" s="13">
        <v>808</v>
      </c>
      <c r="C241" s="15">
        <v>395</v>
      </c>
      <c r="D241" s="15" t="s">
        <v>52</v>
      </c>
      <c r="E241" s="51">
        <v>0.625</v>
      </c>
      <c r="F241" s="51">
        <v>0.63124999999999998</v>
      </c>
      <c r="G241" s="52">
        <v>6.2500000000000003E-3</v>
      </c>
      <c r="H241" s="15">
        <v>68</v>
      </c>
      <c r="I241" s="52" t="str">
        <f>VLOOKUP(H241,'Master Codes'!B:C,2,FALSE)</f>
        <v>INFT</v>
      </c>
      <c r="J241" s="13" t="s">
        <v>348</v>
      </c>
      <c r="K241" s="13" t="s">
        <v>47</v>
      </c>
      <c r="L241" s="52">
        <f t="shared" si="6"/>
        <v>6.2500000000000003E-3</v>
      </c>
      <c r="M241" s="85" t="str">
        <f t="shared" si="7"/>
        <v>08/15/2024-395-SFO</v>
      </c>
    </row>
    <row r="242" spans="1:13" x14ac:dyDescent="0.25">
      <c r="A242" s="68">
        <v>45519</v>
      </c>
      <c r="B242" s="14">
        <v>849</v>
      </c>
      <c r="C242" s="16">
        <v>1273</v>
      </c>
      <c r="D242" s="16" t="s">
        <v>61</v>
      </c>
      <c r="E242" s="54">
        <v>0.62986111111111109</v>
      </c>
      <c r="F242" s="54">
        <v>0.63263888888888886</v>
      </c>
      <c r="G242" s="55">
        <v>2.7777777777777779E-3</v>
      </c>
      <c r="H242" s="16">
        <v>91</v>
      </c>
      <c r="I242" s="55" t="str">
        <f>VLOOKUP(H242,'Master Codes'!B:C,2,FALSE)</f>
        <v>SOC</v>
      </c>
      <c r="J242" s="14" t="s">
        <v>349</v>
      </c>
      <c r="K242" s="14" t="s">
        <v>47</v>
      </c>
      <c r="L242" s="55">
        <f t="shared" si="6"/>
        <v>2.7777777777777779E-3</v>
      </c>
      <c r="M242" s="10" t="str">
        <f t="shared" si="7"/>
        <v>08/15/2024-1273-RNO</v>
      </c>
    </row>
    <row r="243" spans="1:13" x14ac:dyDescent="0.25">
      <c r="A243" s="67">
        <v>45519</v>
      </c>
      <c r="B243" s="13">
        <v>804</v>
      </c>
      <c r="C243" s="15">
        <v>285</v>
      </c>
      <c r="D243" s="15" t="s">
        <v>50</v>
      </c>
      <c r="E243" s="51">
        <v>0.64375000000000004</v>
      </c>
      <c r="F243" s="51">
        <v>0.65902777777777777</v>
      </c>
      <c r="G243" s="52">
        <v>5.5555555555555558E-3</v>
      </c>
      <c r="H243" s="15">
        <v>93</v>
      </c>
      <c r="I243" s="52" t="str">
        <f>VLOOKUP(H243,'Master Codes'!B:C,2,FALSE)</f>
        <v>LATE</v>
      </c>
      <c r="J243" s="13" t="s">
        <v>350</v>
      </c>
      <c r="K243" s="13" t="s">
        <v>47</v>
      </c>
      <c r="L243" s="52">
        <f t="shared" si="6"/>
        <v>5.5555555555555558E-3</v>
      </c>
      <c r="M243" s="85" t="str">
        <f t="shared" si="7"/>
        <v>08/15/2024-285-SEA</v>
      </c>
    </row>
    <row r="244" spans="1:13" x14ac:dyDescent="0.25">
      <c r="A244" s="67">
        <v>45519</v>
      </c>
      <c r="B244" s="13">
        <v>833</v>
      </c>
      <c r="C244" s="15">
        <v>219</v>
      </c>
      <c r="D244" s="15" t="s">
        <v>76</v>
      </c>
      <c r="E244" s="51">
        <v>0.63472222222222219</v>
      </c>
      <c r="F244" s="51">
        <v>0.65069444444444446</v>
      </c>
      <c r="G244" s="52">
        <v>1.5972222222222221E-2</v>
      </c>
      <c r="H244" s="15">
        <v>93</v>
      </c>
      <c r="I244" s="52" t="str">
        <f>VLOOKUP(H244,'Master Codes'!B:C,2,FALSE)</f>
        <v>LATE</v>
      </c>
      <c r="J244" s="13" t="s">
        <v>202</v>
      </c>
      <c r="K244" s="13" t="s">
        <v>47</v>
      </c>
      <c r="L244" s="52">
        <f t="shared" si="6"/>
        <v>1.5972222222222221E-2</v>
      </c>
      <c r="M244" s="85" t="str">
        <f t="shared" si="7"/>
        <v>08/15/2024-219-CVG</v>
      </c>
    </row>
    <row r="245" spans="1:13" x14ac:dyDescent="0.25">
      <c r="A245" s="68">
        <v>45519</v>
      </c>
      <c r="B245" s="14">
        <v>831</v>
      </c>
      <c r="C245" s="16">
        <v>1037</v>
      </c>
      <c r="D245" s="16" t="s">
        <v>170</v>
      </c>
      <c r="E245" s="54">
        <v>0.65277777777777779</v>
      </c>
      <c r="F245" s="54">
        <v>0.68125000000000002</v>
      </c>
      <c r="G245" s="55">
        <v>1.5277777777777777E-2</v>
      </c>
      <c r="H245" s="16">
        <v>93</v>
      </c>
      <c r="I245" s="55" t="str">
        <f>VLOOKUP(H245,'Master Codes'!B:C,2,FALSE)</f>
        <v>LATE</v>
      </c>
      <c r="J245" s="14" t="s">
        <v>351</v>
      </c>
      <c r="K245" s="14" t="s">
        <v>47</v>
      </c>
      <c r="L245" s="55">
        <f t="shared" si="6"/>
        <v>1.5277777777777777E-2</v>
      </c>
      <c r="M245" s="10" t="str">
        <f t="shared" si="7"/>
        <v>08/15/2024-1037-GEG</v>
      </c>
    </row>
    <row r="246" spans="1:13" x14ac:dyDescent="0.25">
      <c r="A246" s="68">
        <v>45519</v>
      </c>
      <c r="B246" s="14">
        <v>846</v>
      </c>
      <c r="C246" s="16">
        <v>107</v>
      </c>
      <c r="D246" s="16" t="s">
        <v>69</v>
      </c>
      <c r="E246" s="54">
        <v>0.66666666666666663</v>
      </c>
      <c r="F246" s="54">
        <v>0.67152777777777772</v>
      </c>
      <c r="G246" s="55">
        <v>4.8611111111111112E-3</v>
      </c>
      <c r="H246" s="16">
        <v>93</v>
      </c>
      <c r="I246" s="55" t="str">
        <f>VLOOKUP(H246,'Master Codes'!B:C,2,FALSE)</f>
        <v>LATE</v>
      </c>
      <c r="J246" s="14" t="s">
        <v>202</v>
      </c>
      <c r="K246" s="14" t="s">
        <v>47</v>
      </c>
      <c r="L246" s="55">
        <f t="shared" si="6"/>
        <v>4.8611111111111112E-3</v>
      </c>
      <c r="M246" s="10" t="str">
        <f t="shared" si="7"/>
        <v>08/15/2024-107-LAS</v>
      </c>
    </row>
    <row r="247" spans="1:13" x14ac:dyDescent="0.25">
      <c r="A247" s="67">
        <v>45519</v>
      </c>
      <c r="B247" s="13">
        <v>834</v>
      </c>
      <c r="C247" s="15">
        <v>1913</v>
      </c>
      <c r="D247" s="15" t="s">
        <v>72</v>
      </c>
      <c r="E247" s="51">
        <v>0.66249999999999998</v>
      </c>
      <c r="F247" s="51">
        <v>0.69236111111111109</v>
      </c>
      <c r="G247" s="52">
        <v>1.0416666666666666E-2</v>
      </c>
      <c r="H247" s="15">
        <v>93</v>
      </c>
      <c r="I247" s="52" t="str">
        <f>VLOOKUP(H247,'Master Codes'!B:C,2,FALSE)</f>
        <v>LATE</v>
      </c>
      <c r="J247" s="13" t="s">
        <v>352</v>
      </c>
      <c r="K247" s="13" t="s">
        <v>47</v>
      </c>
      <c r="L247" s="52">
        <f t="shared" si="6"/>
        <v>1.0416666666666666E-2</v>
      </c>
      <c r="M247" s="85" t="str">
        <f t="shared" si="7"/>
        <v>08/15/2024-1913-GRR</v>
      </c>
    </row>
    <row r="248" spans="1:13" x14ac:dyDescent="0.25">
      <c r="A248" s="67">
        <v>45519</v>
      </c>
      <c r="B248" s="13">
        <v>821</v>
      </c>
      <c r="C248" s="15">
        <v>1701</v>
      </c>
      <c r="D248" s="15" t="s">
        <v>59</v>
      </c>
      <c r="E248" s="51">
        <v>0.64861111111111114</v>
      </c>
      <c r="F248" s="51">
        <v>0.85</v>
      </c>
      <c r="G248" s="52">
        <v>0.2013888888888889</v>
      </c>
      <c r="H248" s="15">
        <v>64</v>
      </c>
      <c r="I248" s="52" t="str">
        <f>VLOOKUP(H248,'Master Codes'!B:C,2,FALSE)</f>
        <v>FLT</v>
      </c>
      <c r="J248" s="13" t="s">
        <v>353</v>
      </c>
      <c r="K248" s="13" t="s">
        <v>47</v>
      </c>
      <c r="L248" s="52">
        <f t="shared" si="6"/>
        <v>0.2013888888888889</v>
      </c>
      <c r="M248" s="85" t="str">
        <f t="shared" si="7"/>
        <v>08/15/2024-1701-SLC</v>
      </c>
    </row>
    <row r="249" spans="1:13" x14ac:dyDescent="0.25">
      <c r="A249" s="68">
        <v>45519</v>
      </c>
      <c r="B249" s="14">
        <v>815</v>
      </c>
      <c r="C249" s="16">
        <v>429</v>
      </c>
      <c r="D249" s="16" t="s">
        <v>54</v>
      </c>
      <c r="E249" s="54">
        <v>0.87152777777777779</v>
      </c>
      <c r="F249" s="54">
        <v>0.88263888888888886</v>
      </c>
      <c r="G249" s="55">
        <v>7.6388888888888886E-3</v>
      </c>
      <c r="H249" s="16">
        <v>93</v>
      </c>
      <c r="I249" s="55" t="str">
        <f>VLOOKUP(H249,'Master Codes'!B:C,2,FALSE)</f>
        <v>LATE</v>
      </c>
      <c r="J249" s="14" t="s">
        <v>354</v>
      </c>
      <c r="K249" s="14" t="s">
        <v>47</v>
      </c>
      <c r="L249" s="55">
        <f t="shared" si="6"/>
        <v>7.6388888888888886E-3</v>
      </c>
      <c r="M249" s="10" t="str">
        <f t="shared" si="7"/>
        <v>08/15/2024-429-LAX</v>
      </c>
    </row>
    <row r="250" spans="1:13" x14ac:dyDescent="0.25">
      <c r="A250" s="68">
        <v>45519</v>
      </c>
      <c r="B250" s="14">
        <v>834</v>
      </c>
      <c r="C250" s="16">
        <v>397</v>
      </c>
      <c r="D250" s="16" t="s">
        <v>52</v>
      </c>
      <c r="E250" s="54">
        <v>0.86458333333333337</v>
      </c>
      <c r="F250" s="54">
        <v>0.87361111111111112</v>
      </c>
      <c r="G250" s="55">
        <v>4.1666666666666666E-3</v>
      </c>
      <c r="H250" s="16">
        <v>93</v>
      </c>
      <c r="I250" s="55" t="str">
        <f>VLOOKUP(H250,'Master Codes'!B:C,2,FALSE)</f>
        <v>LATE</v>
      </c>
      <c r="J250" s="14" t="s">
        <v>355</v>
      </c>
      <c r="K250" s="14" t="s">
        <v>47</v>
      </c>
      <c r="L250" s="55">
        <f t="shared" si="6"/>
        <v>4.1666666666666666E-3</v>
      </c>
      <c r="M250" s="10" t="str">
        <f t="shared" si="7"/>
        <v>08/15/2024-397-SFO</v>
      </c>
    </row>
    <row r="251" spans="1:13" x14ac:dyDescent="0.25">
      <c r="A251" s="68">
        <v>45520</v>
      </c>
      <c r="B251" s="14">
        <v>844</v>
      </c>
      <c r="C251" s="16">
        <v>501</v>
      </c>
      <c r="D251" s="16" t="s">
        <v>33</v>
      </c>
      <c r="E251" s="54">
        <v>0.27361111111111114</v>
      </c>
      <c r="F251" s="54">
        <v>0.28958333333333336</v>
      </c>
      <c r="G251" s="55">
        <v>6.9444444444444441E-3</v>
      </c>
      <c r="H251" s="16">
        <v>20</v>
      </c>
      <c r="I251" s="55" t="str">
        <f>VLOOKUP(H251,'Master Codes'!B:C,2,FALSE)</f>
        <v>SY</v>
      </c>
      <c r="J251" s="14" t="s">
        <v>356</v>
      </c>
      <c r="K251" s="14" t="s">
        <v>18</v>
      </c>
      <c r="L251" s="55">
        <f t="shared" si="6"/>
        <v>6.9444444444444441E-3</v>
      </c>
      <c r="M251" s="10" t="str">
        <f t="shared" si="7"/>
        <v>08/16/2024-501-DFW</v>
      </c>
    </row>
    <row r="252" spans="1:13" x14ac:dyDescent="0.25">
      <c r="A252" s="68">
        <v>45520</v>
      </c>
      <c r="B252" s="14">
        <v>815</v>
      </c>
      <c r="C252" s="16">
        <v>101</v>
      </c>
      <c r="D252" s="16" t="s">
        <v>69</v>
      </c>
      <c r="E252" s="54">
        <v>0.28263888888888888</v>
      </c>
      <c r="F252" s="54">
        <v>0.28333333333333333</v>
      </c>
      <c r="G252" s="55">
        <v>6.9444444444444447E-4</v>
      </c>
      <c r="H252" s="16">
        <v>65</v>
      </c>
      <c r="I252" s="55" t="str">
        <f>VLOOKUP(H252,'Master Codes'!B:C,2,FALSE)</f>
        <v>FLT</v>
      </c>
      <c r="J252" s="14" t="s">
        <v>357</v>
      </c>
      <c r="K252" s="14" t="s">
        <v>18</v>
      </c>
      <c r="L252" s="55">
        <f t="shared" si="6"/>
        <v>6.9444444444444447E-4</v>
      </c>
      <c r="M252" s="10" t="str">
        <f t="shared" si="7"/>
        <v>08/16/2024-101-LAS</v>
      </c>
    </row>
    <row r="253" spans="1:13" x14ac:dyDescent="0.25">
      <c r="A253" s="67">
        <v>45520</v>
      </c>
      <c r="B253" s="13">
        <v>846</v>
      </c>
      <c r="C253" s="15">
        <v>567</v>
      </c>
      <c r="D253" s="15" t="s">
        <v>16</v>
      </c>
      <c r="E253" s="51">
        <v>0.28749999999999998</v>
      </c>
      <c r="F253" s="51">
        <v>0.28958333333333336</v>
      </c>
      <c r="G253" s="52">
        <v>2.0833333333333333E-3</v>
      </c>
      <c r="H253" s="15" t="s">
        <v>90</v>
      </c>
      <c r="I253" s="52" t="str">
        <f>VLOOKUP(H253,'Master Codes'!B:C,2,FALSE)</f>
        <v>LATE</v>
      </c>
      <c r="J253" s="13" t="s">
        <v>358</v>
      </c>
      <c r="K253" s="13" t="s">
        <v>18</v>
      </c>
      <c r="L253" s="52">
        <f t="shared" si="6"/>
        <v>2.0833333333333333E-3</v>
      </c>
      <c r="M253" s="85" t="str">
        <f t="shared" si="7"/>
        <v>08/16/2024-567-JFK</v>
      </c>
    </row>
    <row r="254" spans="1:13" x14ac:dyDescent="0.25">
      <c r="A254" s="68">
        <v>45520</v>
      </c>
      <c r="B254" s="14">
        <v>849</v>
      </c>
      <c r="C254" s="16">
        <v>193</v>
      </c>
      <c r="D254" s="16" t="s">
        <v>21</v>
      </c>
      <c r="E254" s="54">
        <v>0.31944444444444442</v>
      </c>
      <c r="F254" s="54">
        <v>0.34166666666666667</v>
      </c>
      <c r="G254" s="55">
        <v>2.2222222222222223E-2</v>
      </c>
      <c r="H254" s="16" t="s">
        <v>90</v>
      </c>
      <c r="I254" s="55" t="str">
        <f>VLOOKUP(H254,'Master Codes'!B:C,2,FALSE)</f>
        <v>LATE</v>
      </c>
      <c r="J254" s="14" t="s">
        <v>359</v>
      </c>
      <c r="K254" s="14" t="s">
        <v>18</v>
      </c>
      <c r="L254" s="55">
        <f t="shared" si="6"/>
        <v>2.2222222222222223E-2</v>
      </c>
      <c r="M254" s="10" t="str">
        <f t="shared" si="7"/>
        <v>08/16/2024-193-BWI</v>
      </c>
    </row>
    <row r="255" spans="1:13" x14ac:dyDescent="0.25">
      <c r="A255" s="67">
        <v>45520</v>
      </c>
      <c r="B255" s="13">
        <v>809</v>
      </c>
      <c r="C255" s="15">
        <v>558</v>
      </c>
      <c r="D255" s="15" t="s">
        <v>92</v>
      </c>
      <c r="E255" s="51">
        <v>0.33819444444444446</v>
      </c>
      <c r="F255" s="51">
        <v>0.34722222222222221</v>
      </c>
      <c r="G255" s="52">
        <v>9.0277777777777769E-3</v>
      </c>
      <c r="H255" s="15" t="s">
        <v>22</v>
      </c>
      <c r="I255" s="52" t="str">
        <f>VLOOKUP(H255,'Master Codes'!B:C,2,FALSE)</f>
        <v>ATC</v>
      </c>
      <c r="J255" s="13" t="s">
        <v>360</v>
      </c>
      <c r="K255" s="13" t="s">
        <v>18</v>
      </c>
      <c r="L255" s="52">
        <f t="shared" si="6"/>
        <v>9.0277777777777769E-3</v>
      </c>
      <c r="M255" s="85" t="str">
        <f t="shared" si="7"/>
        <v>08/16/2024-558-EAU</v>
      </c>
    </row>
    <row r="256" spans="1:13" x14ac:dyDescent="0.25">
      <c r="A256" s="68">
        <v>45520</v>
      </c>
      <c r="B256" s="14">
        <v>822</v>
      </c>
      <c r="C256" s="16">
        <v>367</v>
      </c>
      <c r="D256" s="16" t="s">
        <v>93</v>
      </c>
      <c r="E256" s="54">
        <v>0.34305555555555556</v>
      </c>
      <c r="F256" s="54">
        <v>0.34652777777777777</v>
      </c>
      <c r="G256" s="55">
        <v>3.472222222222222E-3</v>
      </c>
      <c r="H256" s="16" t="s">
        <v>22</v>
      </c>
      <c r="I256" s="55" t="str">
        <f>VLOOKUP(H256,'Master Codes'!B:C,2,FALSE)</f>
        <v>ATC</v>
      </c>
      <c r="J256" s="14" t="s">
        <v>360</v>
      </c>
      <c r="K256" s="14" t="s">
        <v>18</v>
      </c>
      <c r="L256" s="55">
        <f t="shared" si="6"/>
        <v>3.472222222222222E-3</v>
      </c>
      <c r="M256" s="10" t="str">
        <f t="shared" si="7"/>
        <v>08/16/2024-367-TPA</v>
      </c>
    </row>
    <row r="257" spans="1:13" x14ac:dyDescent="0.25">
      <c r="A257" s="67">
        <v>45520</v>
      </c>
      <c r="B257" s="13">
        <v>827</v>
      </c>
      <c r="C257" s="15">
        <v>1947</v>
      </c>
      <c r="D257" s="15" t="s">
        <v>97</v>
      </c>
      <c r="E257" s="51">
        <v>0.37986111111111109</v>
      </c>
      <c r="F257" s="51">
        <v>0.40694444444444444</v>
      </c>
      <c r="G257" s="52">
        <v>2.7083333333333334E-2</v>
      </c>
      <c r="H257" s="15" t="s">
        <v>71</v>
      </c>
      <c r="I257" s="52" t="str">
        <f>VLOOKUP(H257,'Master Codes'!B:C,2,FALSE)</f>
        <v>SY</v>
      </c>
      <c r="J257" s="13" t="s">
        <v>361</v>
      </c>
      <c r="K257" s="13" t="s">
        <v>18</v>
      </c>
      <c r="L257" s="52">
        <f t="shared" si="6"/>
        <v>2.7083333333333334E-2</v>
      </c>
      <c r="M257" s="85" t="str">
        <f t="shared" si="7"/>
        <v>08/16/2024-1947-CLT</v>
      </c>
    </row>
    <row r="258" spans="1:13" x14ac:dyDescent="0.25">
      <c r="A258" s="68">
        <v>45520</v>
      </c>
      <c r="B258" s="14">
        <v>837</v>
      </c>
      <c r="C258" s="16">
        <v>1491</v>
      </c>
      <c r="D258" s="16" t="s">
        <v>205</v>
      </c>
      <c r="E258" s="54">
        <v>0.60763888888888884</v>
      </c>
      <c r="F258" s="54">
        <v>0.61111111111111116</v>
      </c>
      <c r="G258" s="55">
        <v>3.472222222222222E-3</v>
      </c>
      <c r="H258" s="16">
        <v>37</v>
      </c>
      <c r="I258" s="55" t="str">
        <f>VLOOKUP(H258,'Master Codes'!B:C,2,FALSE)</f>
        <v>CAT</v>
      </c>
      <c r="J258" s="14" t="s">
        <v>362</v>
      </c>
      <c r="K258" s="14" t="s">
        <v>144</v>
      </c>
      <c r="L258" s="55">
        <f t="shared" ref="L258:L321" si="8" xml:space="preserve"> G258 / COUNTIFS($A:$A, A258, $C:$C, C258)</f>
        <v>3.472222222222222E-3</v>
      </c>
      <c r="M258" s="10" t="str">
        <f t="shared" ref="M258:M321" si="9">TEXT(A258, "MM/DD/YYYY") &amp; "-" &amp; C258 &amp; "-" &amp; D258</f>
        <v>08/16/2024-1491-CMH</v>
      </c>
    </row>
    <row r="259" spans="1:13" x14ac:dyDescent="0.25">
      <c r="A259" s="67">
        <v>45520</v>
      </c>
      <c r="B259" s="13">
        <v>840</v>
      </c>
      <c r="C259" s="15">
        <v>395</v>
      </c>
      <c r="D259" s="15" t="s">
        <v>52</v>
      </c>
      <c r="E259" s="51">
        <v>0.625</v>
      </c>
      <c r="F259" s="51">
        <v>0.63611111111111107</v>
      </c>
      <c r="G259" s="52">
        <v>6.2500000000000003E-3</v>
      </c>
      <c r="H259" s="15">
        <v>93</v>
      </c>
      <c r="I259" s="52" t="str">
        <f>VLOOKUP(H259,'Master Codes'!B:C,2,FALSE)</f>
        <v>LATE</v>
      </c>
      <c r="J259" s="13" t="s">
        <v>363</v>
      </c>
      <c r="K259" s="13" t="s">
        <v>144</v>
      </c>
      <c r="L259" s="52">
        <f t="shared" si="8"/>
        <v>6.2500000000000003E-3</v>
      </c>
      <c r="M259" s="85" t="str">
        <f t="shared" si="9"/>
        <v>08/16/2024-395-SFO</v>
      </c>
    </row>
    <row r="260" spans="1:13" x14ac:dyDescent="0.25">
      <c r="A260" s="67">
        <v>45520</v>
      </c>
      <c r="B260" s="13">
        <v>819</v>
      </c>
      <c r="C260" s="15">
        <v>425</v>
      </c>
      <c r="D260" s="15" t="s">
        <v>54</v>
      </c>
      <c r="E260" s="51">
        <v>0.62986111111111109</v>
      </c>
      <c r="F260" s="51">
        <v>0.65486111111111112</v>
      </c>
      <c r="G260" s="52">
        <v>1.4583333333333334E-2</v>
      </c>
      <c r="H260" s="15">
        <v>93</v>
      </c>
      <c r="I260" s="52" t="str">
        <f>VLOOKUP(H260,'Master Codes'!B:C,2,FALSE)</f>
        <v>LATE</v>
      </c>
      <c r="J260" s="13" t="s">
        <v>364</v>
      </c>
      <c r="K260" s="13" t="s">
        <v>144</v>
      </c>
      <c r="L260" s="52">
        <f t="shared" si="8"/>
        <v>1.4583333333333334E-2</v>
      </c>
      <c r="M260" s="85" t="str">
        <f t="shared" si="9"/>
        <v>08/16/2024-425-LAX</v>
      </c>
    </row>
    <row r="261" spans="1:13" x14ac:dyDescent="0.25">
      <c r="A261" s="67">
        <v>45520</v>
      </c>
      <c r="B261" s="13">
        <v>849</v>
      </c>
      <c r="C261" s="15">
        <v>107</v>
      </c>
      <c r="D261" s="15" t="s">
        <v>69</v>
      </c>
      <c r="E261" s="51">
        <v>0.63472222222222219</v>
      </c>
      <c r="F261" s="51">
        <v>0.67222222222222228</v>
      </c>
      <c r="G261" s="52">
        <v>2.1527777777777778E-2</v>
      </c>
      <c r="H261" s="15">
        <v>93</v>
      </c>
      <c r="I261" s="52" t="str">
        <f>VLOOKUP(H261,'Master Codes'!B:C,2,FALSE)</f>
        <v>LATE</v>
      </c>
      <c r="J261" s="13" t="s">
        <v>365</v>
      </c>
      <c r="K261" s="13" t="s">
        <v>144</v>
      </c>
      <c r="L261" s="52">
        <f t="shared" si="8"/>
        <v>2.1527777777777778E-2</v>
      </c>
      <c r="M261" s="85" t="str">
        <f t="shared" si="9"/>
        <v>08/16/2024-107-LAS</v>
      </c>
    </row>
    <row r="262" spans="1:13" x14ac:dyDescent="0.25">
      <c r="A262" s="67">
        <v>45520</v>
      </c>
      <c r="B262" s="13">
        <v>832</v>
      </c>
      <c r="C262" s="15">
        <v>285</v>
      </c>
      <c r="D262" s="15" t="s">
        <v>50</v>
      </c>
      <c r="E262" s="51">
        <v>0.63888888888888884</v>
      </c>
      <c r="F262" s="51">
        <v>0.67013888888888884</v>
      </c>
      <c r="G262" s="52">
        <v>1.8749999999999999E-2</v>
      </c>
      <c r="H262" s="15">
        <v>93</v>
      </c>
      <c r="I262" s="52" t="str">
        <f>VLOOKUP(H262,'Master Codes'!B:C,2,FALSE)</f>
        <v>LATE</v>
      </c>
      <c r="J262" s="13" t="s">
        <v>366</v>
      </c>
      <c r="K262" s="13" t="s">
        <v>144</v>
      </c>
      <c r="L262" s="52">
        <f t="shared" si="8"/>
        <v>1.8749999999999999E-2</v>
      </c>
      <c r="M262" s="85" t="str">
        <f t="shared" si="9"/>
        <v>08/16/2024-285-SEA</v>
      </c>
    </row>
    <row r="263" spans="1:13" x14ac:dyDescent="0.25">
      <c r="A263" s="67">
        <v>45520</v>
      </c>
      <c r="B263" s="13">
        <v>842</v>
      </c>
      <c r="C263" s="15">
        <v>1907</v>
      </c>
      <c r="D263" s="15" t="s">
        <v>83</v>
      </c>
      <c r="E263" s="51">
        <v>0.64375000000000004</v>
      </c>
      <c r="F263" s="51">
        <v>0.64583333333333337</v>
      </c>
      <c r="G263" s="52">
        <v>2.0833333333333333E-3</v>
      </c>
      <c r="H263" s="15" t="s">
        <v>166</v>
      </c>
      <c r="I263" s="52" t="str">
        <f>VLOOKUP(H263,'Master Codes'!B:C,2,FALSE)</f>
        <v>STA</v>
      </c>
      <c r="J263" s="13" t="s">
        <v>367</v>
      </c>
      <c r="K263" s="13" t="s">
        <v>144</v>
      </c>
      <c r="L263" s="52">
        <f t="shared" si="8"/>
        <v>2.0833333333333333E-3</v>
      </c>
      <c r="M263" s="85" t="str">
        <f t="shared" si="9"/>
        <v>08/16/2024-1907-DTW</v>
      </c>
    </row>
    <row r="264" spans="1:13" x14ac:dyDescent="0.25">
      <c r="A264" s="68">
        <v>45520</v>
      </c>
      <c r="B264" s="14">
        <v>833</v>
      </c>
      <c r="C264" s="16">
        <v>499</v>
      </c>
      <c r="D264" s="16" t="s">
        <v>57</v>
      </c>
      <c r="E264" s="54">
        <v>0.64861111111111114</v>
      </c>
      <c r="F264" s="54">
        <v>0.70833333333333337</v>
      </c>
      <c r="G264" s="55">
        <v>4.4444444444444446E-2</v>
      </c>
      <c r="H264" s="16">
        <v>93</v>
      </c>
      <c r="I264" s="55" t="str">
        <f>VLOOKUP(H264,'Master Codes'!B:C,2,FALSE)</f>
        <v>LATE</v>
      </c>
      <c r="J264" s="14" t="s">
        <v>368</v>
      </c>
      <c r="K264" s="14" t="s">
        <v>144</v>
      </c>
      <c r="L264" s="55">
        <f t="shared" si="8"/>
        <v>4.4444444444444446E-2</v>
      </c>
      <c r="M264" s="10" t="str">
        <f t="shared" si="9"/>
        <v>08/16/2024-499-IND</v>
      </c>
    </row>
    <row r="265" spans="1:13" x14ac:dyDescent="0.25">
      <c r="A265" s="68">
        <v>45520</v>
      </c>
      <c r="B265" s="14">
        <v>845</v>
      </c>
      <c r="C265" s="16">
        <v>1879</v>
      </c>
      <c r="D265" s="16" t="s">
        <v>218</v>
      </c>
      <c r="E265" s="54">
        <v>0.65277777777777779</v>
      </c>
      <c r="F265" s="54">
        <v>0.69444444444444442</v>
      </c>
      <c r="G265" s="55">
        <v>4.1666666666666664E-2</v>
      </c>
      <c r="H265" s="16" t="s">
        <v>369</v>
      </c>
      <c r="I265" s="55" t="str">
        <f>VLOOKUP(H265,'Master Codes'!B:C,2,FALSE)</f>
        <v>FLT</v>
      </c>
      <c r="J265" s="14" t="s">
        <v>370</v>
      </c>
      <c r="K265" s="14" t="s">
        <v>144</v>
      </c>
      <c r="L265" s="55">
        <f t="shared" si="8"/>
        <v>4.1666666666666664E-2</v>
      </c>
      <c r="M265" s="10" t="str">
        <f t="shared" si="9"/>
        <v>08/16/2024-1879-RAP</v>
      </c>
    </row>
    <row r="266" spans="1:13" x14ac:dyDescent="0.25">
      <c r="A266" s="67">
        <v>45520</v>
      </c>
      <c r="B266" s="13">
        <v>841</v>
      </c>
      <c r="C266" s="15">
        <v>605</v>
      </c>
      <c r="D266" s="15" t="s">
        <v>48</v>
      </c>
      <c r="E266" s="51">
        <v>0.66249999999999998</v>
      </c>
      <c r="F266" s="51">
        <v>0.75069444444444444</v>
      </c>
      <c r="G266" s="52">
        <v>4.8611111111111112E-2</v>
      </c>
      <c r="H266" s="15">
        <v>93</v>
      </c>
      <c r="I266" s="52" t="str">
        <f>VLOOKUP(H266,'Master Codes'!B:C,2,FALSE)</f>
        <v>LATE</v>
      </c>
      <c r="J266" s="13" t="s">
        <v>371</v>
      </c>
      <c r="K266" s="13" t="s">
        <v>144</v>
      </c>
      <c r="L266" s="52">
        <f t="shared" si="8"/>
        <v>4.8611111111111112E-2</v>
      </c>
      <c r="M266" s="85" t="str">
        <f t="shared" si="9"/>
        <v>08/16/2024-605-PHX</v>
      </c>
    </row>
    <row r="267" spans="1:13" x14ac:dyDescent="0.25">
      <c r="A267" s="67">
        <v>45520</v>
      </c>
      <c r="B267" s="13">
        <v>805</v>
      </c>
      <c r="C267" s="15">
        <v>659</v>
      </c>
      <c r="D267" s="15" t="s">
        <v>65</v>
      </c>
      <c r="E267" s="51">
        <v>0.66666666666666663</v>
      </c>
      <c r="F267" s="51">
        <v>0.71319444444444446</v>
      </c>
      <c r="G267" s="52">
        <v>2.0833333333333332E-2</v>
      </c>
      <c r="H267" s="15">
        <v>93</v>
      </c>
      <c r="I267" s="52" t="str">
        <f>VLOOKUP(H267,'Master Codes'!B:C,2,FALSE)</f>
        <v>LATE</v>
      </c>
      <c r="J267" s="13" t="s">
        <v>372</v>
      </c>
      <c r="K267" s="13" t="s">
        <v>144</v>
      </c>
      <c r="L267" s="52">
        <f t="shared" si="8"/>
        <v>2.0833333333333332E-2</v>
      </c>
      <c r="M267" s="85" t="str">
        <f t="shared" si="9"/>
        <v>08/16/2024-659-DEN</v>
      </c>
    </row>
    <row r="268" spans="1:13" x14ac:dyDescent="0.25">
      <c r="A268" s="67">
        <v>45520</v>
      </c>
      <c r="B268" s="13">
        <v>822</v>
      </c>
      <c r="C268" s="15">
        <v>261</v>
      </c>
      <c r="D268" s="15" t="s">
        <v>120</v>
      </c>
      <c r="E268" s="51">
        <v>0.72916666666666663</v>
      </c>
      <c r="F268" s="51">
        <v>0.73541666666666672</v>
      </c>
      <c r="G268" s="52">
        <v>6.2500000000000003E-3</v>
      </c>
      <c r="H268" s="15">
        <v>95</v>
      </c>
      <c r="I268" s="52" t="str">
        <f>VLOOKUP(H268,'Master Codes'!B:C,2,FALSE)</f>
        <v>FLT</v>
      </c>
      <c r="J268" s="13" t="s">
        <v>373</v>
      </c>
      <c r="K268" s="13" t="s">
        <v>144</v>
      </c>
      <c r="L268" s="52">
        <f t="shared" si="8"/>
        <v>6.2500000000000003E-3</v>
      </c>
      <c r="M268" s="85" t="str">
        <f t="shared" si="9"/>
        <v>08/16/2024-261-ORD</v>
      </c>
    </row>
    <row r="269" spans="1:13" x14ac:dyDescent="0.25">
      <c r="A269" s="68">
        <v>45520</v>
      </c>
      <c r="B269" s="14">
        <v>835</v>
      </c>
      <c r="C269" s="16">
        <v>397</v>
      </c>
      <c r="D269" s="16" t="s">
        <v>52</v>
      </c>
      <c r="E269" s="54">
        <v>0.86458333333333337</v>
      </c>
      <c r="F269" s="54">
        <v>0.8833333333333333</v>
      </c>
      <c r="G269" s="55">
        <v>1.8749999999999999E-2</v>
      </c>
      <c r="H269" s="16" t="s">
        <v>278</v>
      </c>
      <c r="I269" s="55" t="str">
        <f>VLOOKUP(H269,'Master Codes'!B:C,2,FALSE)</f>
        <v>GRM</v>
      </c>
      <c r="J269" s="14" t="s">
        <v>374</v>
      </c>
      <c r="K269" s="14" t="s">
        <v>18</v>
      </c>
      <c r="L269" s="55">
        <f t="shared" si="8"/>
        <v>1.8749999999999999E-2</v>
      </c>
      <c r="M269" s="10" t="str">
        <f t="shared" si="9"/>
        <v>08/16/2024-397-SFO</v>
      </c>
    </row>
    <row r="270" spans="1:13" x14ac:dyDescent="0.25">
      <c r="A270" s="67">
        <v>45521</v>
      </c>
      <c r="B270" s="13">
        <v>835</v>
      </c>
      <c r="C270" s="15">
        <v>251</v>
      </c>
      <c r="D270" s="15" t="s">
        <v>129</v>
      </c>
      <c r="E270" s="51">
        <v>0.27777777777777779</v>
      </c>
      <c r="F270" s="51">
        <v>0.28402777777777777</v>
      </c>
      <c r="G270" s="52">
        <v>6.2500000000000003E-3</v>
      </c>
      <c r="H270" s="15">
        <v>93</v>
      </c>
      <c r="I270" s="52" t="str">
        <f>VLOOKUP(H270,'Master Codes'!B:C,2,FALSE)</f>
        <v>LATE</v>
      </c>
      <c r="J270" s="13" t="s">
        <v>202</v>
      </c>
      <c r="K270" s="13" t="s">
        <v>18</v>
      </c>
      <c r="L270" s="52">
        <f t="shared" si="8"/>
        <v>6.2500000000000003E-3</v>
      </c>
      <c r="M270" s="85" t="str">
        <f t="shared" si="9"/>
        <v>08/17/2024-251-BOS</v>
      </c>
    </row>
    <row r="271" spans="1:13" x14ac:dyDescent="0.25">
      <c r="A271" s="68">
        <v>45521</v>
      </c>
      <c r="B271" s="14">
        <v>848</v>
      </c>
      <c r="C271" s="16">
        <v>233</v>
      </c>
      <c r="D271" s="16" t="s">
        <v>186</v>
      </c>
      <c r="E271" s="54">
        <v>0.29166666666666669</v>
      </c>
      <c r="F271" s="54">
        <v>0.29305555555555557</v>
      </c>
      <c r="G271" s="55">
        <v>1.3888888888888889E-3</v>
      </c>
      <c r="H271" s="16">
        <v>36</v>
      </c>
      <c r="I271" s="55" t="str">
        <f>VLOOKUP(H271,'Master Codes'!B:C,2,FALSE)</f>
        <v>FUEL</v>
      </c>
      <c r="J271" s="14" t="s">
        <v>375</v>
      </c>
      <c r="K271" s="14" t="s">
        <v>18</v>
      </c>
      <c r="L271" s="55">
        <f t="shared" si="8"/>
        <v>1.3888888888888889E-3</v>
      </c>
      <c r="M271" s="10" t="str">
        <f t="shared" si="9"/>
        <v>08/17/2024-233-EWR</v>
      </c>
    </row>
    <row r="272" spans="1:13" x14ac:dyDescent="0.25">
      <c r="A272" s="67">
        <v>45521</v>
      </c>
      <c r="B272" s="13">
        <v>815</v>
      </c>
      <c r="C272" s="15">
        <v>573</v>
      </c>
      <c r="D272" s="15" t="s">
        <v>136</v>
      </c>
      <c r="E272" s="51">
        <v>0.33333333333333331</v>
      </c>
      <c r="F272" s="51">
        <v>0.34236111111111112</v>
      </c>
      <c r="G272" s="52">
        <v>9.0277777777777769E-3</v>
      </c>
      <c r="H272" s="15" t="s">
        <v>137</v>
      </c>
      <c r="I272" s="52" t="str">
        <f>VLOOKUP(H272,'Master Codes'!B:C,2,FALSE)</f>
        <v>IT</v>
      </c>
      <c r="J272" s="13" t="s">
        <v>376</v>
      </c>
      <c r="K272" s="13" t="s">
        <v>18</v>
      </c>
      <c r="L272" s="52">
        <f t="shared" si="8"/>
        <v>9.0277777777777769E-3</v>
      </c>
      <c r="M272" s="85" t="str">
        <f t="shared" si="9"/>
        <v>08/17/2024-573-CUN</v>
      </c>
    </row>
    <row r="273" spans="1:13" x14ac:dyDescent="0.25">
      <c r="A273" s="68">
        <v>45521</v>
      </c>
      <c r="B273" s="14">
        <v>840</v>
      </c>
      <c r="C273" s="16">
        <v>471</v>
      </c>
      <c r="D273" s="16" t="s">
        <v>78</v>
      </c>
      <c r="E273" s="54">
        <v>0.34305555555555556</v>
      </c>
      <c r="F273" s="54">
        <v>0.34513888888888888</v>
      </c>
      <c r="G273" s="55">
        <v>2.0833333333333333E-3</v>
      </c>
      <c r="H273" s="16">
        <v>37</v>
      </c>
      <c r="I273" s="55" t="str">
        <f>VLOOKUP(H273,'Master Codes'!B:C,2,FALSE)</f>
        <v>CAT</v>
      </c>
      <c r="J273" s="14" t="s">
        <v>377</v>
      </c>
      <c r="K273" s="14" t="s">
        <v>18</v>
      </c>
      <c r="L273" s="55">
        <f t="shared" si="8"/>
        <v>2.0833333333333333E-3</v>
      </c>
      <c r="M273" s="10" t="str">
        <f t="shared" si="9"/>
        <v>08/17/2024-471-ANC</v>
      </c>
    </row>
    <row r="274" spans="1:13" x14ac:dyDescent="0.25">
      <c r="A274" s="67">
        <v>45521</v>
      </c>
      <c r="B274" s="13">
        <v>805</v>
      </c>
      <c r="C274" s="15">
        <v>101</v>
      </c>
      <c r="D274" s="15" t="s">
        <v>69</v>
      </c>
      <c r="E274" s="51">
        <v>0.33819444444444446</v>
      </c>
      <c r="F274" s="51">
        <v>0.36319444444444443</v>
      </c>
      <c r="G274" s="52">
        <v>6.9444444444444441E-3</v>
      </c>
      <c r="H274" s="15">
        <v>37</v>
      </c>
      <c r="I274" s="52" t="str">
        <f>VLOOKUP(H274,'Master Codes'!B:C,2,FALSE)</f>
        <v>CAT</v>
      </c>
      <c r="J274" s="13" t="s">
        <v>378</v>
      </c>
      <c r="K274" s="13" t="s">
        <v>18</v>
      </c>
      <c r="L274" s="52">
        <f t="shared" si="8"/>
        <v>6.9444444444444441E-3</v>
      </c>
      <c r="M274" s="85" t="str">
        <f t="shared" si="9"/>
        <v>08/17/2024-101-LAS</v>
      </c>
    </row>
    <row r="275" spans="1:13" x14ac:dyDescent="0.25">
      <c r="A275" s="67">
        <v>45521</v>
      </c>
      <c r="B275" s="13">
        <v>845</v>
      </c>
      <c r="C275" s="15">
        <v>285</v>
      </c>
      <c r="D275" s="15" t="s">
        <v>50</v>
      </c>
      <c r="E275" s="51">
        <v>0.61111111111111116</v>
      </c>
      <c r="F275" s="51">
        <v>0.61875000000000002</v>
      </c>
      <c r="G275" s="52">
        <v>7.6388888888888886E-3</v>
      </c>
      <c r="H275" s="15" t="s">
        <v>103</v>
      </c>
      <c r="I275" s="52" t="str">
        <f>VLOOKUP(H275,'Master Codes'!B:C,2,FALSE)</f>
        <v>GRD</v>
      </c>
      <c r="J275" s="13" t="s">
        <v>379</v>
      </c>
      <c r="K275" s="13" t="s">
        <v>144</v>
      </c>
      <c r="L275" s="52">
        <f t="shared" si="8"/>
        <v>7.6388888888888886E-3</v>
      </c>
      <c r="M275" s="85" t="str">
        <f t="shared" si="9"/>
        <v>08/17/2024-285-SEA</v>
      </c>
    </row>
    <row r="276" spans="1:13" x14ac:dyDescent="0.25">
      <c r="A276" s="68">
        <v>45521</v>
      </c>
      <c r="B276" s="14">
        <v>835</v>
      </c>
      <c r="C276" s="16">
        <v>605</v>
      </c>
      <c r="D276" s="16" t="s">
        <v>48</v>
      </c>
      <c r="E276" s="54">
        <v>0.61597222222222225</v>
      </c>
      <c r="F276" s="54">
        <v>0.62291666666666667</v>
      </c>
      <c r="G276" s="55">
        <v>6.9444444444444441E-3</v>
      </c>
      <c r="H276" s="16" t="s">
        <v>166</v>
      </c>
      <c r="I276" s="55" t="str">
        <f>VLOOKUP(H276,'Master Codes'!B:C,2,FALSE)</f>
        <v>STA</v>
      </c>
      <c r="J276" s="14" t="s">
        <v>380</v>
      </c>
      <c r="K276" s="14" t="s">
        <v>144</v>
      </c>
      <c r="L276" s="55">
        <f t="shared" si="8"/>
        <v>6.9444444444444441E-3</v>
      </c>
      <c r="M276" s="10" t="str">
        <f t="shared" si="9"/>
        <v>08/17/2024-605-PHX</v>
      </c>
    </row>
    <row r="277" spans="1:13" x14ac:dyDescent="0.25">
      <c r="A277" s="67">
        <v>45522</v>
      </c>
      <c r="B277" s="13">
        <v>850</v>
      </c>
      <c r="C277" s="15">
        <v>1775</v>
      </c>
      <c r="D277" s="15" t="s">
        <v>89</v>
      </c>
      <c r="E277" s="51">
        <v>0.32430555555555557</v>
      </c>
      <c r="F277" s="51">
        <v>0.33958333333333335</v>
      </c>
      <c r="G277" s="52">
        <v>1.5277777777777777E-2</v>
      </c>
      <c r="H277" s="15">
        <v>41</v>
      </c>
      <c r="I277" s="52" t="str">
        <f>VLOOKUP(H277,'Master Codes'!B:C,2,FALSE)</f>
        <v>MX</v>
      </c>
      <c r="J277" s="13" t="s">
        <v>381</v>
      </c>
      <c r="K277" s="13" t="s">
        <v>47</v>
      </c>
      <c r="L277" s="52">
        <f t="shared" si="8"/>
        <v>1.5277777777777777E-2</v>
      </c>
      <c r="M277" s="85" t="str">
        <f t="shared" si="9"/>
        <v>08/18/2024-1775-PHL</v>
      </c>
    </row>
    <row r="278" spans="1:13" x14ac:dyDescent="0.25">
      <c r="A278" s="68">
        <v>45522</v>
      </c>
      <c r="B278" s="14">
        <v>815</v>
      </c>
      <c r="C278" s="16">
        <v>1227</v>
      </c>
      <c r="D278" s="16" t="s">
        <v>19</v>
      </c>
      <c r="E278" s="54">
        <v>0.33333333333333331</v>
      </c>
      <c r="F278" s="54">
        <v>0.3347222222222222</v>
      </c>
      <c r="G278" s="55">
        <v>1.3888888888888889E-3</v>
      </c>
      <c r="H278" s="16">
        <v>41</v>
      </c>
      <c r="I278" s="55" t="str">
        <f>VLOOKUP(H278,'Master Codes'!B:C,2,FALSE)</f>
        <v>MX</v>
      </c>
      <c r="J278" s="14" t="s">
        <v>382</v>
      </c>
      <c r="K278" s="14" t="s">
        <v>47</v>
      </c>
      <c r="L278" s="55">
        <f t="shared" si="8"/>
        <v>1.3888888888888889E-3</v>
      </c>
      <c r="M278" s="10" t="str">
        <f t="shared" si="9"/>
        <v>08/18/2024-1227-BDL</v>
      </c>
    </row>
    <row r="279" spans="1:13" x14ac:dyDescent="0.25">
      <c r="A279" s="67">
        <v>45522</v>
      </c>
      <c r="B279" s="13">
        <v>831</v>
      </c>
      <c r="C279" s="15">
        <v>1123</v>
      </c>
      <c r="D279" s="15" t="s">
        <v>28</v>
      </c>
      <c r="E279" s="51">
        <v>0.34722222222222221</v>
      </c>
      <c r="F279" s="51">
        <v>0.37569444444444444</v>
      </c>
      <c r="G279" s="52">
        <v>2.8472222222222222E-2</v>
      </c>
      <c r="H279" s="15">
        <v>46</v>
      </c>
      <c r="I279" s="52" t="str">
        <f>VLOOKUP(H279,'Master Codes'!B:C,2,FALSE)</f>
        <v>MX</v>
      </c>
      <c r="J279" s="13" t="s">
        <v>383</v>
      </c>
      <c r="K279" s="13" t="s">
        <v>47</v>
      </c>
      <c r="L279" s="52">
        <f t="shared" si="8"/>
        <v>2.8472222222222222E-2</v>
      </c>
      <c r="M279" s="85" t="str">
        <f t="shared" si="9"/>
        <v>08/18/2024-1123-SYR</v>
      </c>
    </row>
    <row r="280" spans="1:13" x14ac:dyDescent="0.25">
      <c r="A280" s="68">
        <v>45522</v>
      </c>
      <c r="B280" s="14">
        <v>827</v>
      </c>
      <c r="C280" s="16">
        <v>1273</v>
      </c>
      <c r="D280" s="16" t="s">
        <v>61</v>
      </c>
      <c r="E280" s="54">
        <v>0.61597222222222225</v>
      </c>
      <c r="F280" s="54">
        <v>0.6166666666666667</v>
      </c>
      <c r="G280" s="55">
        <v>6.9444444444444447E-4</v>
      </c>
      <c r="H280" s="16" t="s">
        <v>103</v>
      </c>
      <c r="I280" s="55" t="str">
        <f>VLOOKUP(H280,'Master Codes'!B:C,2,FALSE)</f>
        <v>GRD</v>
      </c>
      <c r="J280" s="14" t="s">
        <v>384</v>
      </c>
      <c r="K280" s="14" t="s">
        <v>144</v>
      </c>
      <c r="L280" s="55">
        <f t="shared" si="8"/>
        <v>6.9444444444444447E-4</v>
      </c>
      <c r="M280" s="10" t="str">
        <f t="shared" si="9"/>
        <v>08/18/2024-1273-RNO</v>
      </c>
    </row>
    <row r="281" spans="1:13" x14ac:dyDescent="0.25">
      <c r="A281" s="67">
        <v>45522</v>
      </c>
      <c r="B281" s="13">
        <v>831</v>
      </c>
      <c r="C281" s="15">
        <v>681</v>
      </c>
      <c r="D281" s="15" t="s">
        <v>159</v>
      </c>
      <c r="E281" s="51">
        <v>0.625</v>
      </c>
      <c r="F281" s="51">
        <v>0.64166666666666672</v>
      </c>
      <c r="G281" s="52">
        <v>8.3333333333333332E-3</v>
      </c>
      <c r="H281" s="15">
        <v>93</v>
      </c>
      <c r="I281" s="52" t="str">
        <f>VLOOKUP(H281,'Master Codes'!B:C,2,FALSE)</f>
        <v>LATE</v>
      </c>
      <c r="J281" s="13" t="s">
        <v>385</v>
      </c>
      <c r="K281" s="13" t="s">
        <v>144</v>
      </c>
      <c r="L281" s="52">
        <f t="shared" si="8"/>
        <v>8.3333333333333332E-3</v>
      </c>
      <c r="M281" s="85" t="str">
        <f t="shared" si="9"/>
        <v>08/18/2024-681-HOU</v>
      </c>
    </row>
    <row r="282" spans="1:13" x14ac:dyDescent="0.25">
      <c r="A282" s="67">
        <v>45522</v>
      </c>
      <c r="B282" s="13">
        <v>813</v>
      </c>
      <c r="C282" s="15">
        <v>395</v>
      </c>
      <c r="D282" s="15" t="s">
        <v>52</v>
      </c>
      <c r="E282" s="51">
        <v>0.63472222222222219</v>
      </c>
      <c r="F282" s="51">
        <v>0.64166666666666672</v>
      </c>
      <c r="G282" s="52">
        <v>6.9444444444444441E-3</v>
      </c>
      <c r="H282" s="15">
        <v>37</v>
      </c>
      <c r="I282" s="52" t="str">
        <f>VLOOKUP(H282,'Master Codes'!B:C,2,FALSE)</f>
        <v>CAT</v>
      </c>
      <c r="J282" s="13" t="s">
        <v>386</v>
      </c>
      <c r="K282" s="13" t="s">
        <v>144</v>
      </c>
      <c r="L282" s="52">
        <f t="shared" si="8"/>
        <v>6.9444444444444441E-3</v>
      </c>
      <c r="M282" s="85" t="str">
        <f t="shared" si="9"/>
        <v>08/18/2024-395-SFO</v>
      </c>
    </row>
    <row r="283" spans="1:13" x14ac:dyDescent="0.25">
      <c r="A283" s="68">
        <v>45522</v>
      </c>
      <c r="B283" s="14">
        <v>848</v>
      </c>
      <c r="C283" s="16">
        <v>607</v>
      </c>
      <c r="D283" s="16" t="s">
        <v>48</v>
      </c>
      <c r="E283" s="54">
        <v>0.65763888888888888</v>
      </c>
      <c r="F283" s="54">
        <v>0.65833333333333333</v>
      </c>
      <c r="G283" s="55">
        <v>6.9444444444444447E-4</v>
      </c>
      <c r="H283" s="16" t="s">
        <v>166</v>
      </c>
      <c r="I283" s="55" t="str">
        <f>VLOOKUP(H283,'Master Codes'!B:C,2,FALSE)</f>
        <v>STA</v>
      </c>
      <c r="J283" s="14" t="s">
        <v>387</v>
      </c>
      <c r="K283" s="14" t="s">
        <v>144</v>
      </c>
      <c r="L283" s="55">
        <f t="shared" si="8"/>
        <v>6.9444444444444447E-4</v>
      </c>
      <c r="M283" s="10" t="str">
        <f t="shared" si="9"/>
        <v>08/18/2024-607-PHX</v>
      </c>
    </row>
    <row r="284" spans="1:13" x14ac:dyDescent="0.25">
      <c r="A284" s="67">
        <v>45522</v>
      </c>
      <c r="B284" s="13">
        <v>849</v>
      </c>
      <c r="C284" s="15">
        <v>1913</v>
      </c>
      <c r="D284" s="15" t="s">
        <v>72</v>
      </c>
      <c r="E284" s="51">
        <v>0.66666666666666663</v>
      </c>
      <c r="F284" s="51">
        <v>0.6694444444444444</v>
      </c>
      <c r="G284" s="52">
        <v>2.7777777777777779E-3</v>
      </c>
      <c r="H284" s="15" t="s">
        <v>103</v>
      </c>
      <c r="I284" s="52" t="str">
        <f>VLOOKUP(H284,'Master Codes'!B:C,2,FALSE)</f>
        <v>GRD</v>
      </c>
      <c r="J284" s="13" t="s">
        <v>388</v>
      </c>
      <c r="K284" s="13" t="s">
        <v>144</v>
      </c>
      <c r="L284" s="52">
        <f t="shared" si="8"/>
        <v>2.7777777777777779E-3</v>
      </c>
      <c r="M284" s="85" t="str">
        <f t="shared" si="9"/>
        <v>08/18/2024-1913-GRR</v>
      </c>
    </row>
    <row r="285" spans="1:13" x14ac:dyDescent="0.25">
      <c r="A285" s="68">
        <v>45522</v>
      </c>
      <c r="B285" s="14">
        <v>825</v>
      </c>
      <c r="C285" s="16">
        <v>107</v>
      </c>
      <c r="D285" s="16" t="s">
        <v>69</v>
      </c>
      <c r="E285" s="54">
        <v>0.67638888888888893</v>
      </c>
      <c r="F285" s="54">
        <v>0.6875</v>
      </c>
      <c r="G285" s="55">
        <v>4.1666666666666666E-3</v>
      </c>
      <c r="H285" s="16">
        <v>93</v>
      </c>
      <c r="I285" s="55" t="str">
        <f>VLOOKUP(H285,'Master Codes'!B:C,2,FALSE)</f>
        <v>LATE</v>
      </c>
      <c r="J285" s="14" t="s">
        <v>389</v>
      </c>
      <c r="K285" s="14" t="s">
        <v>144</v>
      </c>
      <c r="L285" s="55">
        <f t="shared" si="8"/>
        <v>4.1666666666666666E-3</v>
      </c>
      <c r="M285" s="10" t="str">
        <f t="shared" si="9"/>
        <v>08/18/2024-107-LAS</v>
      </c>
    </row>
    <row r="286" spans="1:13" x14ac:dyDescent="0.25">
      <c r="A286" s="68">
        <v>45522</v>
      </c>
      <c r="B286" s="14">
        <v>846</v>
      </c>
      <c r="C286" s="16">
        <v>1815</v>
      </c>
      <c r="D286" s="16" t="s">
        <v>63</v>
      </c>
      <c r="E286" s="54">
        <v>0.68055555555555558</v>
      </c>
      <c r="F286" s="54">
        <v>0.69930555555555551</v>
      </c>
      <c r="G286" s="55">
        <v>6.2500000000000003E-3</v>
      </c>
      <c r="H286" s="16">
        <v>93</v>
      </c>
      <c r="I286" s="55" t="str">
        <f>VLOOKUP(H286,'Master Codes'!B:C,2,FALSE)</f>
        <v>LATE</v>
      </c>
      <c r="J286" s="14" t="s">
        <v>390</v>
      </c>
      <c r="K286" s="14" t="s">
        <v>144</v>
      </c>
      <c r="L286" s="55">
        <f t="shared" si="8"/>
        <v>6.2500000000000003E-3</v>
      </c>
      <c r="M286" s="10" t="str">
        <f t="shared" si="9"/>
        <v>08/18/2024-1815-MKE</v>
      </c>
    </row>
    <row r="287" spans="1:13" x14ac:dyDescent="0.25">
      <c r="A287" s="68">
        <v>45522</v>
      </c>
      <c r="B287" s="14">
        <v>816</v>
      </c>
      <c r="C287" s="16">
        <v>219</v>
      </c>
      <c r="D287" s="16" t="s">
        <v>76</v>
      </c>
      <c r="E287" s="54">
        <v>0.64861111111111114</v>
      </c>
      <c r="F287" s="54">
        <v>0.65555555555555556</v>
      </c>
      <c r="G287" s="55">
        <v>6.9444444444444441E-3</v>
      </c>
      <c r="H287" s="16" t="s">
        <v>391</v>
      </c>
      <c r="I287" s="55" t="str">
        <f>VLOOKUP(H287,'Master Codes'!B:C,2,FALSE)</f>
        <v>WX</v>
      </c>
      <c r="J287" s="14" t="s">
        <v>392</v>
      </c>
      <c r="K287" s="14" t="s">
        <v>144</v>
      </c>
      <c r="L287" s="55">
        <f t="shared" si="8"/>
        <v>6.9444444444444441E-3</v>
      </c>
      <c r="M287" s="10" t="str">
        <f t="shared" si="9"/>
        <v>08/18/2024-219-CVG</v>
      </c>
    </row>
    <row r="288" spans="1:13" x14ac:dyDescent="0.25">
      <c r="A288" s="67">
        <v>45523</v>
      </c>
      <c r="B288" s="13">
        <v>805</v>
      </c>
      <c r="C288" s="15">
        <v>567</v>
      </c>
      <c r="D288" s="15" t="s">
        <v>16</v>
      </c>
      <c r="E288" s="51">
        <v>0.28749999999999998</v>
      </c>
      <c r="F288" s="51">
        <v>0.30138888888888887</v>
      </c>
      <c r="G288" s="52">
        <v>9.7222222222222224E-3</v>
      </c>
      <c r="H288" s="15" t="s">
        <v>166</v>
      </c>
      <c r="I288" s="52" t="str">
        <f>VLOOKUP(H288,'Master Codes'!B:C,2,FALSE)</f>
        <v>STA</v>
      </c>
      <c r="J288" s="13" t="s">
        <v>393</v>
      </c>
      <c r="K288" s="13" t="s">
        <v>102</v>
      </c>
      <c r="L288" s="52">
        <f t="shared" si="8"/>
        <v>9.7222222222222224E-3</v>
      </c>
      <c r="M288" s="85" t="str">
        <f t="shared" si="9"/>
        <v>08/19/2024-567-JFK</v>
      </c>
    </row>
    <row r="289" spans="1:13" x14ac:dyDescent="0.25">
      <c r="A289" s="67">
        <v>45523</v>
      </c>
      <c r="B289" s="13">
        <v>832</v>
      </c>
      <c r="C289" s="15">
        <v>251</v>
      </c>
      <c r="D289" s="15" t="s">
        <v>129</v>
      </c>
      <c r="E289" s="51">
        <v>0.29652777777777778</v>
      </c>
      <c r="F289" s="51">
        <v>0.29722222222222222</v>
      </c>
      <c r="G289" s="52">
        <v>6.9444444444444447E-4</v>
      </c>
      <c r="H289" s="15">
        <v>65</v>
      </c>
      <c r="I289" s="52" t="str">
        <f>VLOOKUP(H289,'Master Codes'!B:C,2,FALSE)</f>
        <v>FLT</v>
      </c>
      <c r="J289" s="13" t="s">
        <v>394</v>
      </c>
      <c r="K289" s="13" t="s">
        <v>102</v>
      </c>
      <c r="L289" s="52">
        <f t="shared" si="8"/>
        <v>6.9444444444444447E-4</v>
      </c>
      <c r="M289" s="85" t="str">
        <f t="shared" si="9"/>
        <v>08/19/2024-251-BOS</v>
      </c>
    </row>
    <row r="290" spans="1:13" x14ac:dyDescent="0.25">
      <c r="A290" s="68">
        <v>45523</v>
      </c>
      <c r="B290" s="14">
        <v>822</v>
      </c>
      <c r="C290" s="16">
        <v>917</v>
      </c>
      <c r="D290" s="16" t="s">
        <v>203</v>
      </c>
      <c r="E290" s="54">
        <v>0.30138888888888887</v>
      </c>
      <c r="F290" s="54">
        <v>0.3527777777777778</v>
      </c>
      <c r="G290" s="55">
        <v>5.1388888888888887E-2</v>
      </c>
      <c r="H290" s="16">
        <v>41</v>
      </c>
      <c r="I290" s="55" t="str">
        <f>VLOOKUP(H290,'Master Codes'!B:C,2,FALSE)</f>
        <v>MX</v>
      </c>
      <c r="J290" s="14" t="s">
        <v>395</v>
      </c>
      <c r="K290" s="14" t="s">
        <v>102</v>
      </c>
      <c r="L290" s="55">
        <f t="shared" si="8"/>
        <v>5.1388888888888887E-2</v>
      </c>
      <c r="M290" s="10" t="str">
        <f t="shared" si="9"/>
        <v>08/19/2024-917-RDU</v>
      </c>
    </row>
    <row r="291" spans="1:13" x14ac:dyDescent="0.25">
      <c r="A291" s="67">
        <v>45523</v>
      </c>
      <c r="B291" s="13">
        <v>856</v>
      </c>
      <c r="C291" s="15">
        <v>341</v>
      </c>
      <c r="D291" s="15" t="s">
        <v>24</v>
      </c>
      <c r="E291" s="51">
        <v>0.31944444444444442</v>
      </c>
      <c r="F291" s="51">
        <v>0.33680555555555558</v>
      </c>
      <c r="G291" s="52">
        <v>1.7361111111111112E-2</v>
      </c>
      <c r="H291" s="15" t="s">
        <v>71</v>
      </c>
      <c r="I291" s="52" t="str">
        <f>VLOOKUP(H291,'Master Codes'!B:C,2,FALSE)</f>
        <v>SY</v>
      </c>
      <c r="J291" s="13" t="s">
        <v>396</v>
      </c>
      <c r="K291" s="13" t="s">
        <v>102</v>
      </c>
      <c r="L291" s="52">
        <f t="shared" si="8"/>
        <v>1.7361111111111112E-2</v>
      </c>
      <c r="M291" s="85" t="str">
        <f t="shared" si="9"/>
        <v>08/19/2024-341-MCO</v>
      </c>
    </row>
    <row r="292" spans="1:13" x14ac:dyDescent="0.25">
      <c r="A292" s="68">
        <v>45523</v>
      </c>
      <c r="B292" s="14">
        <v>827</v>
      </c>
      <c r="C292" s="16">
        <v>1775</v>
      </c>
      <c r="D292" s="16" t="s">
        <v>89</v>
      </c>
      <c r="E292" s="54">
        <v>0.32916666666666666</v>
      </c>
      <c r="F292" s="54">
        <v>0.33541666666666664</v>
      </c>
      <c r="G292" s="55">
        <v>6.2500000000000003E-3</v>
      </c>
      <c r="H292" s="16" t="s">
        <v>90</v>
      </c>
      <c r="I292" s="55" t="str">
        <f>VLOOKUP(H292,'Master Codes'!B:C,2,FALSE)</f>
        <v>LATE</v>
      </c>
      <c r="J292" s="14" t="s">
        <v>397</v>
      </c>
      <c r="K292" s="14" t="s">
        <v>102</v>
      </c>
      <c r="L292" s="55">
        <f t="shared" si="8"/>
        <v>6.2500000000000003E-3</v>
      </c>
      <c r="M292" s="10" t="str">
        <f t="shared" si="9"/>
        <v>08/19/2024-1775-PHL</v>
      </c>
    </row>
    <row r="293" spans="1:13" x14ac:dyDescent="0.25">
      <c r="A293" s="67">
        <v>45523</v>
      </c>
      <c r="B293" s="13">
        <v>848</v>
      </c>
      <c r="C293" s="15">
        <v>101</v>
      </c>
      <c r="D293" s="15" t="s">
        <v>69</v>
      </c>
      <c r="E293" s="51">
        <v>0.33819444444444446</v>
      </c>
      <c r="F293" s="51">
        <v>0.33958333333333335</v>
      </c>
      <c r="G293" s="52">
        <v>1.3888888888888889E-3</v>
      </c>
      <c r="H293" s="15" t="s">
        <v>90</v>
      </c>
      <c r="I293" s="52" t="str">
        <f>VLOOKUP(H293,'Master Codes'!B:C,2,FALSE)</f>
        <v>LATE</v>
      </c>
      <c r="J293" s="13" t="s">
        <v>397</v>
      </c>
      <c r="K293" s="13" t="s">
        <v>102</v>
      </c>
      <c r="L293" s="52">
        <f t="shared" si="8"/>
        <v>1.3888888888888889E-3</v>
      </c>
      <c r="M293" s="85" t="str">
        <f t="shared" si="9"/>
        <v>08/19/2024-101-LAS</v>
      </c>
    </row>
    <row r="294" spans="1:13" x14ac:dyDescent="0.25">
      <c r="A294" s="68">
        <v>45523</v>
      </c>
      <c r="B294" s="14">
        <v>831</v>
      </c>
      <c r="C294" s="16">
        <v>1947</v>
      </c>
      <c r="D294" s="16" t="s">
        <v>97</v>
      </c>
      <c r="E294" s="54">
        <v>0.37083333333333335</v>
      </c>
      <c r="F294" s="54">
        <v>0.37361111111111112</v>
      </c>
      <c r="G294" s="55">
        <v>2.7777777777777779E-3</v>
      </c>
      <c r="H294" s="16">
        <v>68</v>
      </c>
      <c r="I294" s="55" t="str">
        <f>VLOOKUP(H294,'Master Codes'!B:C,2,FALSE)</f>
        <v>INFT</v>
      </c>
      <c r="J294" s="14" t="s">
        <v>398</v>
      </c>
      <c r="K294" s="14" t="s">
        <v>102</v>
      </c>
      <c r="L294" s="55">
        <f t="shared" si="8"/>
        <v>2.7777777777777779E-3</v>
      </c>
      <c r="M294" s="10" t="str">
        <f t="shared" si="9"/>
        <v>08/19/2024-1947-CLT</v>
      </c>
    </row>
    <row r="295" spans="1:13" x14ac:dyDescent="0.25">
      <c r="A295" s="67">
        <v>45523</v>
      </c>
      <c r="B295" s="13">
        <v>841</v>
      </c>
      <c r="C295" s="15">
        <v>1821</v>
      </c>
      <c r="D295" s="15" t="s">
        <v>36</v>
      </c>
      <c r="E295" s="51">
        <v>0.3659722222222222</v>
      </c>
      <c r="F295" s="51">
        <v>0.36875000000000002</v>
      </c>
      <c r="G295" s="52">
        <v>2.7777777777777779E-3</v>
      </c>
      <c r="H295" s="15" t="s">
        <v>180</v>
      </c>
      <c r="I295" s="52" t="str">
        <f>VLOOKUP(H295,'Master Codes'!B:C,2,FALSE)</f>
        <v>SY</v>
      </c>
      <c r="J295" s="13" t="s">
        <v>399</v>
      </c>
      <c r="K295" s="13" t="s">
        <v>102</v>
      </c>
      <c r="L295" s="52">
        <f t="shared" si="8"/>
        <v>2.7777777777777779E-3</v>
      </c>
      <c r="M295" s="85" t="str">
        <f t="shared" si="9"/>
        <v>08/19/2024-1821-PWM</v>
      </c>
    </row>
    <row r="296" spans="1:13" x14ac:dyDescent="0.25">
      <c r="A296" s="68">
        <v>45523</v>
      </c>
      <c r="B296" s="14">
        <v>832</v>
      </c>
      <c r="C296" s="16">
        <v>407</v>
      </c>
      <c r="D296" s="16" t="s">
        <v>45</v>
      </c>
      <c r="E296" s="54">
        <v>0.6020833333333333</v>
      </c>
      <c r="F296" s="54">
        <v>0.61805555555555558</v>
      </c>
      <c r="G296" s="55">
        <v>7.6388888888888886E-3</v>
      </c>
      <c r="H296" s="16">
        <v>93</v>
      </c>
      <c r="I296" s="55" t="str">
        <f>VLOOKUP(H296,'Master Codes'!B:C,2,FALSE)</f>
        <v>LATE</v>
      </c>
      <c r="J296" s="14" t="s">
        <v>400</v>
      </c>
      <c r="K296" s="14" t="s">
        <v>144</v>
      </c>
      <c r="L296" s="55">
        <f t="shared" si="8"/>
        <v>7.6388888888888886E-3</v>
      </c>
      <c r="M296" s="10" t="str">
        <f t="shared" si="9"/>
        <v>08/19/2024-407-SAN</v>
      </c>
    </row>
    <row r="297" spans="1:13" x14ac:dyDescent="0.25">
      <c r="A297" s="68">
        <v>45523</v>
      </c>
      <c r="B297" s="14">
        <v>805</v>
      </c>
      <c r="C297" s="16">
        <v>395</v>
      </c>
      <c r="D297" s="16" t="s">
        <v>52</v>
      </c>
      <c r="E297" s="54">
        <v>0.61111111111111116</v>
      </c>
      <c r="F297" s="54">
        <v>0.64027777777777772</v>
      </c>
      <c r="G297" s="55">
        <v>2.9166666666666667E-2</v>
      </c>
      <c r="H297" s="16">
        <v>41</v>
      </c>
      <c r="I297" s="55" t="str">
        <f>VLOOKUP(H297,'Master Codes'!B:C,2,FALSE)</f>
        <v>MX</v>
      </c>
      <c r="J297" s="14" t="s">
        <v>401</v>
      </c>
      <c r="K297" s="14" t="s">
        <v>144</v>
      </c>
      <c r="L297" s="55">
        <f t="shared" si="8"/>
        <v>2.9166666666666667E-2</v>
      </c>
      <c r="M297" s="10" t="str">
        <f t="shared" si="9"/>
        <v>08/19/2024-395-SFO</v>
      </c>
    </row>
    <row r="298" spans="1:13" x14ac:dyDescent="0.25">
      <c r="A298" s="67">
        <v>45523</v>
      </c>
      <c r="B298" s="13">
        <v>827</v>
      </c>
      <c r="C298" s="15">
        <v>295</v>
      </c>
      <c r="D298" s="15" t="s">
        <v>113</v>
      </c>
      <c r="E298" s="51">
        <v>0.63472222222222219</v>
      </c>
      <c r="F298" s="51">
        <v>0.64027777777777772</v>
      </c>
      <c r="G298" s="52">
        <v>5.5555555555555558E-3</v>
      </c>
      <c r="H298" s="15" t="s">
        <v>166</v>
      </c>
      <c r="I298" s="52" t="str">
        <f>VLOOKUP(H298,'Master Codes'!B:C,2,FALSE)</f>
        <v>STA</v>
      </c>
      <c r="J298" s="13" t="s">
        <v>402</v>
      </c>
      <c r="K298" s="13" t="s">
        <v>144</v>
      </c>
      <c r="L298" s="52">
        <f t="shared" si="8"/>
        <v>5.5555555555555558E-3</v>
      </c>
      <c r="M298" s="85" t="str">
        <f t="shared" si="9"/>
        <v>08/19/2024-295-PDX</v>
      </c>
    </row>
    <row r="299" spans="1:13" x14ac:dyDescent="0.25">
      <c r="A299" s="68">
        <v>45523</v>
      </c>
      <c r="B299" s="14">
        <v>846</v>
      </c>
      <c r="C299" s="16">
        <v>1879</v>
      </c>
      <c r="D299" s="16" t="s">
        <v>218</v>
      </c>
      <c r="E299" s="54">
        <v>0.64861111111111114</v>
      </c>
      <c r="F299" s="54">
        <v>0.66041666666666665</v>
      </c>
      <c r="G299" s="55">
        <v>8.3333333333333332E-3</v>
      </c>
      <c r="H299" s="16">
        <v>93</v>
      </c>
      <c r="I299" s="55" t="str">
        <f>VLOOKUP(H299,'Master Codes'!B:C,2,FALSE)</f>
        <v>LATE</v>
      </c>
      <c r="J299" s="14" t="s">
        <v>403</v>
      </c>
      <c r="K299" s="14" t="s">
        <v>144</v>
      </c>
      <c r="L299" s="55">
        <f t="shared" si="8"/>
        <v>8.3333333333333332E-3</v>
      </c>
      <c r="M299" s="10" t="str">
        <f t="shared" si="9"/>
        <v>08/19/2024-1879-RAP</v>
      </c>
    </row>
    <row r="300" spans="1:13" x14ac:dyDescent="0.25">
      <c r="A300" s="68">
        <v>45523</v>
      </c>
      <c r="B300" s="14">
        <v>815</v>
      </c>
      <c r="C300" s="16">
        <v>259</v>
      </c>
      <c r="D300" s="16" t="s">
        <v>120</v>
      </c>
      <c r="E300" s="54">
        <v>0.65277777777777779</v>
      </c>
      <c r="F300" s="54">
        <v>0.66041666666666665</v>
      </c>
      <c r="G300" s="55">
        <v>7.6388888888888886E-3</v>
      </c>
      <c r="H300" s="16">
        <v>65</v>
      </c>
      <c r="I300" s="55" t="str">
        <f>VLOOKUP(H300,'Master Codes'!B:C,2,FALSE)</f>
        <v>FLT</v>
      </c>
      <c r="J300" s="14" t="s">
        <v>404</v>
      </c>
      <c r="K300" s="14" t="s">
        <v>144</v>
      </c>
      <c r="L300" s="55">
        <f t="shared" si="8"/>
        <v>7.6388888888888886E-3</v>
      </c>
      <c r="M300" s="10" t="str">
        <f t="shared" si="9"/>
        <v>08/19/2024-259-ORD</v>
      </c>
    </row>
    <row r="301" spans="1:13" x14ac:dyDescent="0.25">
      <c r="A301" s="67">
        <v>45523</v>
      </c>
      <c r="B301" s="13">
        <v>813</v>
      </c>
      <c r="C301" s="15">
        <v>107</v>
      </c>
      <c r="D301" s="15" t="s">
        <v>69</v>
      </c>
      <c r="E301" s="51">
        <v>0.67638888888888893</v>
      </c>
      <c r="F301" s="51">
        <v>0.71180555555555558</v>
      </c>
      <c r="G301" s="52">
        <v>3.5416666666666666E-2</v>
      </c>
      <c r="H301" s="15">
        <v>40</v>
      </c>
      <c r="I301" s="52" t="str">
        <f>VLOOKUP(H301,'Master Codes'!B:C,2,FALSE)</f>
        <v>MX</v>
      </c>
      <c r="J301" s="13" t="s">
        <v>405</v>
      </c>
      <c r="K301" s="13" t="s">
        <v>144</v>
      </c>
      <c r="L301" s="52">
        <f t="shared" si="8"/>
        <v>3.5416666666666666E-2</v>
      </c>
      <c r="M301" s="85" t="str">
        <f t="shared" si="9"/>
        <v>08/19/2024-107-LAS</v>
      </c>
    </row>
    <row r="302" spans="1:13" x14ac:dyDescent="0.25">
      <c r="A302" s="68">
        <v>45524</v>
      </c>
      <c r="B302" s="14">
        <v>834</v>
      </c>
      <c r="C302" s="16">
        <v>395</v>
      </c>
      <c r="D302" s="16" t="s">
        <v>52</v>
      </c>
      <c r="E302" s="54">
        <v>0.60416666666666663</v>
      </c>
      <c r="F302" s="54">
        <v>0.60902777777777772</v>
      </c>
      <c r="G302" s="55">
        <v>4.8611111111111112E-3</v>
      </c>
      <c r="H302" s="16">
        <v>41</v>
      </c>
      <c r="I302" s="55" t="str">
        <f>VLOOKUP(H302,'Master Codes'!B:C,2,FALSE)</f>
        <v>MX</v>
      </c>
      <c r="J302" s="14" t="s">
        <v>406</v>
      </c>
      <c r="K302" s="14" t="s">
        <v>18</v>
      </c>
      <c r="L302" s="55">
        <f t="shared" si="8"/>
        <v>4.8611111111111112E-3</v>
      </c>
      <c r="M302" s="10" t="str">
        <f t="shared" si="9"/>
        <v>08/20/2024-395-SFO</v>
      </c>
    </row>
    <row r="303" spans="1:13" x14ac:dyDescent="0.25">
      <c r="A303" s="67">
        <v>45525</v>
      </c>
      <c r="B303" s="13">
        <v>850</v>
      </c>
      <c r="C303" s="15">
        <v>407</v>
      </c>
      <c r="D303" s="15" t="s">
        <v>45</v>
      </c>
      <c r="E303" s="51">
        <v>0.59722222222222221</v>
      </c>
      <c r="F303" s="51">
        <v>0.61250000000000004</v>
      </c>
      <c r="G303" s="52">
        <v>1.5277777777777777E-2</v>
      </c>
      <c r="H303" s="15">
        <v>41</v>
      </c>
      <c r="I303" s="52" t="str">
        <f>VLOOKUP(H303,'Master Codes'!B:C,2,FALSE)</f>
        <v>MX</v>
      </c>
      <c r="J303" s="13" t="s">
        <v>407</v>
      </c>
      <c r="K303" s="13" t="s">
        <v>47</v>
      </c>
      <c r="L303" s="52">
        <f t="shared" si="8"/>
        <v>1.5277777777777777E-2</v>
      </c>
      <c r="M303" s="85" t="str">
        <f t="shared" si="9"/>
        <v>08/21/2024-407-SAN</v>
      </c>
    </row>
    <row r="304" spans="1:13" x14ac:dyDescent="0.25">
      <c r="A304" s="68">
        <v>45525</v>
      </c>
      <c r="B304" s="14">
        <v>835</v>
      </c>
      <c r="C304" s="16">
        <v>425</v>
      </c>
      <c r="D304" s="16" t="s">
        <v>54</v>
      </c>
      <c r="E304" s="54">
        <v>0.62083333333333335</v>
      </c>
      <c r="F304" s="54">
        <v>0.62222222222222223</v>
      </c>
      <c r="G304" s="55">
        <v>1.3888888888888889E-3</v>
      </c>
      <c r="H304" s="16">
        <v>41</v>
      </c>
      <c r="I304" s="55" t="str">
        <f>VLOOKUP(H304,'Master Codes'!B:C,2,FALSE)</f>
        <v>MX</v>
      </c>
      <c r="J304" s="14" t="s">
        <v>408</v>
      </c>
      <c r="K304" s="14" t="s">
        <v>47</v>
      </c>
      <c r="L304" s="55">
        <f t="shared" si="8"/>
        <v>1.3888888888888889E-3</v>
      </c>
      <c r="M304" s="10" t="str">
        <f t="shared" si="9"/>
        <v>08/21/2024-425-LAX</v>
      </c>
    </row>
    <row r="305" spans="1:13" x14ac:dyDescent="0.25">
      <c r="A305" s="67">
        <v>45525</v>
      </c>
      <c r="B305" s="13">
        <v>852</v>
      </c>
      <c r="C305" s="15">
        <v>943</v>
      </c>
      <c r="D305" s="15" t="s">
        <v>299</v>
      </c>
      <c r="E305" s="51">
        <v>0.63472222222222219</v>
      </c>
      <c r="F305" s="51">
        <v>0.64097222222222228</v>
      </c>
      <c r="G305" s="52">
        <v>5.5555555555555558E-3</v>
      </c>
      <c r="H305" s="15">
        <v>93</v>
      </c>
      <c r="I305" s="52" t="str">
        <f>VLOOKUP(H305,'Master Codes'!B:C,2,FALSE)</f>
        <v>LATE</v>
      </c>
      <c r="J305" s="13" t="s">
        <v>409</v>
      </c>
      <c r="K305" s="13" t="s">
        <v>47</v>
      </c>
      <c r="L305" s="52">
        <f t="shared" si="8"/>
        <v>5.5555555555555558E-3</v>
      </c>
      <c r="M305" s="85" t="str">
        <f t="shared" si="9"/>
        <v>08/21/2024-943-BOI</v>
      </c>
    </row>
    <row r="306" spans="1:13" x14ac:dyDescent="0.25">
      <c r="A306" s="67">
        <v>45526</v>
      </c>
      <c r="B306" s="13">
        <v>844</v>
      </c>
      <c r="C306" s="15">
        <v>341</v>
      </c>
      <c r="D306" s="15" t="s">
        <v>24</v>
      </c>
      <c r="E306" s="51">
        <v>0.30555555555555558</v>
      </c>
      <c r="F306" s="51">
        <v>0.31597222222222221</v>
      </c>
      <c r="G306" s="52">
        <v>1.0416666666666666E-2</v>
      </c>
      <c r="H306" s="15">
        <v>41</v>
      </c>
      <c r="I306" s="52" t="str">
        <f>VLOOKUP(H306,'Master Codes'!B:C,2,FALSE)</f>
        <v>MX</v>
      </c>
      <c r="J306" s="13" t="s">
        <v>410</v>
      </c>
      <c r="K306" s="13" t="s">
        <v>18</v>
      </c>
      <c r="L306" s="52">
        <f t="shared" si="8"/>
        <v>1.0416666666666666E-2</v>
      </c>
      <c r="M306" s="85" t="str">
        <f t="shared" si="9"/>
        <v>08/22/2024-341-MCO</v>
      </c>
    </row>
    <row r="307" spans="1:13" x14ac:dyDescent="0.25">
      <c r="A307" s="68">
        <v>45526</v>
      </c>
      <c r="B307" s="14">
        <v>837</v>
      </c>
      <c r="C307" s="16">
        <v>1917</v>
      </c>
      <c r="D307" s="16" t="s">
        <v>25</v>
      </c>
      <c r="E307" s="54">
        <v>0.31944444444444442</v>
      </c>
      <c r="F307" s="54">
        <v>0.32083333333333336</v>
      </c>
      <c r="G307" s="55">
        <v>1.3888888888888889E-3</v>
      </c>
      <c r="H307" s="16">
        <v>65</v>
      </c>
      <c r="I307" s="55" t="str">
        <f>VLOOKUP(H307,'Master Codes'!B:C,2,FALSE)</f>
        <v>FLT</v>
      </c>
      <c r="J307" s="14" t="s">
        <v>411</v>
      </c>
      <c r="K307" s="14" t="s">
        <v>18</v>
      </c>
      <c r="L307" s="55">
        <f t="shared" si="8"/>
        <v>1.3888888888888889E-3</v>
      </c>
      <c r="M307" s="10" t="str">
        <f t="shared" si="9"/>
        <v>08/22/2024-1917-YYZ</v>
      </c>
    </row>
    <row r="308" spans="1:13" x14ac:dyDescent="0.25">
      <c r="A308" s="67">
        <v>45526</v>
      </c>
      <c r="B308" s="13">
        <v>852</v>
      </c>
      <c r="C308" s="15">
        <v>909</v>
      </c>
      <c r="D308" s="15" t="s">
        <v>31</v>
      </c>
      <c r="E308" s="51">
        <v>0.34722222222222221</v>
      </c>
      <c r="F308" s="51">
        <v>0.35138888888888886</v>
      </c>
      <c r="G308" s="52">
        <v>4.1666666666666666E-3</v>
      </c>
      <c r="H308" s="15" t="s">
        <v>34</v>
      </c>
      <c r="I308" s="52" t="str">
        <f>VLOOKUP(H308,'Master Codes'!B:C,2,FALSE)</f>
        <v>MX</v>
      </c>
      <c r="J308" s="13" t="s">
        <v>412</v>
      </c>
      <c r="K308" s="13" t="s">
        <v>18</v>
      </c>
      <c r="L308" s="52">
        <f t="shared" si="8"/>
        <v>4.1666666666666666E-3</v>
      </c>
      <c r="M308" s="85" t="str">
        <f t="shared" si="9"/>
        <v>08/22/2024-909-ILM</v>
      </c>
    </row>
    <row r="309" spans="1:13" x14ac:dyDescent="0.25">
      <c r="A309" s="68">
        <v>45526</v>
      </c>
      <c r="B309" s="14">
        <v>840</v>
      </c>
      <c r="C309" s="16">
        <v>1123</v>
      </c>
      <c r="D309" s="16" t="s">
        <v>28</v>
      </c>
      <c r="E309" s="54">
        <v>0.35694444444444445</v>
      </c>
      <c r="F309" s="54">
        <v>0.3611111111111111</v>
      </c>
      <c r="G309" s="55">
        <v>4.1666666666666666E-3</v>
      </c>
      <c r="H309" s="16">
        <v>41</v>
      </c>
      <c r="I309" s="55" t="str">
        <f>VLOOKUP(H309,'Master Codes'!B:C,2,FALSE)</f>
        <v>MX</v>
      </c>
      <c r="J309" s="14" t="s">
        <v>413</v>
      </c>
      <c r="K309" s="14" t="s">
        <v>18</v>
      </c>
      <c r="L309" s="55">
        <f t="shared" si="8"/>
        <v>4.1666666666666666E-3</v>
      </c>
      <c r="M309" s="10" t="str">
        <f t="shared" si="9"/>
        <v>08/22/2024-1123-SYR</v>
      </c>
    </row>
    <row r="310" spans="1:13" x14ac:dyDescent="0.25">
      <c r="A310" s="67">
        <v>45526</v>
      </c>
      <c r="B310" s="13">
        <v>804</v>
      </c>
      <c r="C310" s="15">
        <v>103</v>
      </c>
      <c r="D310" s="15" t="s">
        <v>69</v>
      </c>
      <c r="E310" s="51">
        <v>0.3659722222222222</v>
      </c>
      <c r="F310" s="51">
        <v>0.37013888888888891</v>
      </c>
      <c r="G310" s="52">
        <v>4.1666666666666666E-3</v>
      </c>
      <c r="H310" s="15">
        <v>41</v>
      </c>
      <c r="I310" s="52" t="str">
        <f>VLOOKUP(H310,'Master Codes'!B:C,2,FALSE)</f>
        <v>MX</v>
      </c>
      <c r="J310" s="13" t="s">
        <v>414</v>
      </c>
      <c r="K310" s="13" t="s">
        <v>18</v>
      </c>
      <c r="L310" s="52">
        <f t="shared" si="8"/>
        <v>4.1666666666666666E-3</v>
      </c>
      <c r="M310" s="85" t="str">
        <f t="shared" si="9"/>
        <v>08/22/2024-103-LAS</v>
      </c>
    </row>
    <row r="311" spans="1:13" x14ac:dyDescent="0.25">
      <c r="A311" s="68">
        <v>45526</v>
      </c>
      <c r="B311" s="14">
        <v>848</v>
      </c>
      <c r="C311" s="16">
        <v>501</v>
      </c>
      <c r="D311" s="16" t="s">
        <v>33</v>
      </c>
      <c r="E311" s="54">
        <v>0.57916666666666672</v>
      </c>
      <c r="F311" s="54">
        <v>0.58333333333333337</v>
      </c>
      <c r="G311" s="55">
        <v>4.1666666666666666E-3</v>
      </c>
      <c r="H311" s="16">
        <v>41</v>
      </c>
      <c r="I311" s="55" t="str">
        <f>VLOOKUP(H311,'Master Codes'!B:C,2,FALSE)</f>
        <v>MX</v>
      </c>
      <c r="J311" s="14" t="s">
        <v>415</v>
      </c>
      <c r="K311" s="14" t="s">
        <v>47</v>
      </c>
      <c r="L311" s="55">
        <f t="shared" si="8"/>
        <v>4.1666666666666666E-3</v>
      </c>
      <c r="M311" s="10" t="str">
        <f t="shared" si="9"/>
        <v>08/22/2024-501-DFW</v>
      </c>
    </row>
    <row r="312" spans="1:13" x14ac:dyDescent="0.25">
      <c r="A312" s="67">
        <v>45526</v>
      </c>
      <c r="B312" s="13">
        <v>840</v>
      </c>
      <c r="C312" s="15">
        <v>1813</v>
      </c>
      <c r="D312" s="15" t="s">
        <v>253</v>
      </c>
      <c r="E312" s="51">
        <v>0.6020833333333333</v>
      </c>
      <c r="F312" s="51">
        <v>0.65</v>
      </c>
      <c r="G312" s="52">
        <v>4.791666666666667E-2</v>
      </c>
      <c r="H312" s="15">
        <v>46</v>
      </c>
      <c r="I312" s="52" t="str">
        <f>VLOOKUP(H312,'Master Codes'!B:C,2,FALSE)</f>
        <v>MX</v>
      </c>
      <c r="J312" s="13" t="s">
        <v>416</v>
      </c>
      <c r="K312" s="13" t="s">
        <v>47</v>
      </c>
      <c r="L312" s="52">
        <f t="shared" si="8"/>
        <v>4.791666666666667E-2</v>
      </c>
      <c r="M312" s="85" t="str">
        <f t="shared" si="9"/>
        <v>08/22/2024-1813-VPS</v>
      </c>
    </row>
    <row r="313" spans="1:13" x14ac:dyDescent="0.25">
      <c r="A313" s="68">
        <v>45526</v>
      </c>
      <c r="B313" s="14">
        <v>846</v>
      </c>
      <c r="C313" s="16">
        <v>633</v>
      </c>
      <c r="D313" s="16" t="s">
        <v>116</v>
      </c>
      <c r="E313" s="54">
        <v>0.61111111111111116</v>
      </c>
      <c r="F313" s="54">
        <v>0.61736111111111114</v>
      </c>
      <c r="G313" s="55">
        <v>6.2500000000000003E-3</v>
      </c>
      <c r="H313" s="16">
        <v>46</v>
      </c>
      <c r="I313" s="55" t="str">
        <f>VLOOKUP(H313,'Master Codes'!B:C,2,FALSE)</f>
        <v>MX</v>
      </c>
      <c r="J313" s="14" t="s">
        <v>417</v>
      </c>
      <c r="K313" s="14" t="s">
        <v>47</v>
      </c>
      <c r="L313" s="55">
        <f t="shared" si="8"/>
        <v>6.2500000000000003E-3</v>
      </c>
      <c r="M313" s="10" t="str">
        <f t="shared" si="9"/>
        <v>08/22/2024-633-BNA</v>
      </c>
    </row>
    <row r="314" spans="1:13" x14ac:dyDescent="0.25">
      <c r="A314" s="67">
        <v>45526</v>
      </c>
      <c r="B314" s="13">
        <v>843</v>
      </c>
      <c r="C314" s="15">
        <v>605</v>
      </c>
      <c r="D314" s="15" t="s">
        <v>48</v>
      </c>
      <c r="E314" s="51">
        <v>0.61597222222222225</v>
      </c>
      <c r="F314" s="51">
        <v>0.62083333333333335</v>
      </c>
      <c r="G314" s="52">
        <v>4.8611111111111112E-3</v>
      </c>
      <c r="H314" s="15">
        <v>41</v>
      </c>
      <c r="I314" s="52" t="str">
        <f>VLOOKUP(H314,'Master Codes'!B:C,2,FALSE)</f>
        <v>MX</v>
      </c>
      <c r="J314" s="13" t="s">
        <v>418</v>
      </c>
      <c r="K314" s="13" t="s">
        <v>47</v>
      </c>
      <c r="L314" s="52">
        <f t="shared" si="8"/>
        <v>4.8611111111111112E-3</v>
      </c>
      <c r="M314" s="85" t="str">
        <f t="shared" si="9"/>
        <v>08/22/2024-605-PHX</v>
      </c>
    </row>
    <row r="315" spans="1:13" x14ac:dyDescent="0.25">
      <c r="A315" s="68">
        <v>45526</v>
      </c>
      <c r="B315" s="14">
        <v>845</v>
      </c>
      <c r="C315" s="16">
        <v>395</v>
      </c>
      <c r="D315" s="16" t="s">
        <v>52</v>
      </c>
      <c r="E315" s="54">
        <v>0.63472222222222219</v>
      </c>
      <c r="F315" s="54">
        <v>0.67638888888888893</v>
      </c>
      <c r="G315" s="55">
        <v>4.1666666666666664E-2</v>
      </c>
      <c r="H315" s="16">
        <v>46</v>
      </c>
      <c r="I315" s="55" t="str">
        <f>VLOOKUP(H315,'Master Codes'!B:C,2,FALSE)</f>
        <v>MX</v>
      </c>
      <c r="J315" s="14" t="s">
        <v>419</v>
      </c>
      <c r="K315" s="14" t="s">
        <v>47</v>
      </c>
      <c r="L315" s="55">
        <f t="shared" si="8"/>
        <v>4.1666666666666664E-2</v>
      </c>
      <c r="M315" s="10" t="str">
        <f t="shared" si="9"/>
        <v>08/22/2024-395-SFO</v>
      </c>
    </row>
    <row r="316" spans="1:13" x14ac:dyDescent="0.25">
      <c r="A316" s="67">
        <v>45526</v>
      </c>
      <c r="B316" s="13">
        <v>827</v>
      </c>
      <c r="C316" s="15">
        <v>285</v>
      </c>
      <c r="D316" s="15" t="s">
        <v>50</v>
      </c>
      <c r="E316" s="51">
        <v>0.64861111111111114</v>
      </c>
      <c r="F316" s="51">
        <v>0.65069444444444446</v>
      </c>
      <c r="G316" s="52">
        <v>2.0833333333333333E-3</v>
      </c>
      <c r="H316" s="15">
        <v>68</v>
      </c>
      <c r="I316" s="52" t="str">
        <f>VLOOKUP(H316,'Master Codes'!B:C,2,FALSE)</f>
        <v>INFT</v>
      </c>
      <c r="J316" s="13" t="s">
        <v>420</v>
      </c>
      <c r="K316" s="13" t="s">
        <v>47</v>
      </c>
      <c r="L316" s="52">
        <f t="shared" si="8"/>
        <v>2.0833333333333333E-3</v>
      </c>
      <c r="M316" s="85" t="str">
        <f t="shared" si="9"/>
        <v>08/22/2024-285-SEA</v>
      </c>
    </row>
    <row r="317" spans="1:13" x14ac:dyDescent="0.25">
      <c r="A317" s="68">
        <v>45526</v>
      </c>
      <c r="B317" s="14">
        <v>852</v>
      </c>
      <c r="C317" s="16">
        <v>1273</v>
      </c>
      <c r="D317" s="16" t="s">
        <v>61</v>
      </c>
      <c r="E317" s="54">
        <v>0.66666666666666663</v>
      </c>
      <c r="F317" s="54">
        <v>0.68611111111111112</v>
      </c>
      <c r="G317" s="55">
        <v>6.9444444444444441E-3</v>
      </c>
      <c r="H317" s="16">
        <v>93</v>
      </c>
      <c r="I317" s="55" t="str">
        <f>VLOOKUP(H317,'Master Codes'!B:C,2,FALSE)</f>
        <v>LATE</v>
      </c>
      <c r="J317" s="14" t="s">
        <v>421</v>
      </c>
      <c r="K317" s="14" t="s">
        <v>47</v>
      </c>
      <c r="L317" s="55">
        <f t="shared" si="8"/>
        <v>6.9444444444444441E-3</v>
      </c>
      <c r="M317" s="10" t="str">
        <f t="shared" si="9"/>
        <v>08/22/2024-1273-RNO</v>
      </c>
    </row>
    <row r="318" spans="1:13" x14ac:dyDescent="0.25">
      <c r="A318" s="68">
        <v>45526</v>
      </c>
      <c r="B318" s="14">
        <v>835</v>
      </c>
      <c r="C318" s="16">
        <v>499</v>
      </c>
      <c r="D318" s="16" t="s">
        <v>57</v>
      </c>
      <c r="E318" s="54">
        <v>0.65277777777777779</v>
      </c>
      <c r="F318" s="54">
        <v>0.65694444444444444</v>
      </c>
      <c r="G318" s="55">
        <v>6.9444444444444447E-4</v>
      </c>
      <c r="H318" s="16">
        <v>93</v>
      </c>
      <c r="I318" s="55" t="str">
        <f>VLOOKUP(H318,'Master Codes'!B:C,2,FALSE)</f>
        <v>LATE</v>
      </c>
      <c r="J318" s="14" t="s">
        <v>422</v>
      </c>
      <c r="K318" s="14" t="s">
        <v>47</v>
      </c>
      <c r="L318" s="55">
        <f t="shared" si="8"/>
        <v>6.9444444444444447E-4</v>
      </c>
      <c r="M318" s="10" t="str">
        <f t="shared" si="9"/>
        <v>08/22/2024-499-IND</v>
      </c>
    </row>
    <row r="319" spans="1:13" x14ac:dyDescent="0.25">
      <c r="A319" s="68">
        <v>45526</v>
      </c>
      <c r="B319" s="14">
        <v>808</v>
      </c>
      <c r="C319" s="16">
        <v>1037</v>
      </c>
      <c r="D319" s="16" t="s">
        <v>170</v>
      </c>
      <c r="E319" s="54">
        <v>0.66249999999999998</v>
      </c>
      <c r="F319" s="54">
        <v>0.66597222222222219</v>
      </c>
      <c r="G319" s="55">
        <v>3.472222222222222E-3</v>
      </c>
      <c r="H319" s="16">
        <v>93</v>
      </c>
      <c r="I319" s="55" t="str">
        <f>VLOOKUP(H319,'Master Codes'!B:C,2,FALSE)</f>
        <v>LATE</v>
      </c>
      <c r="J319" s="14" t="s">
        <v>423</v>
      </c>
      <c r="K319" s="14" t="s">
        <v>47</v>
      </c>
      <c r="L319" s="55">
        <f t="shared" si="8"/>
        <v>3.472222222222222E-3</v>
      </c>
      <c r="M319" s="10" t="str">
        <f t="shared" si="9"/>
        <v>08/22/2024-1037-GEG</v>
      </c>
    </row>
    <row r="320" spans="1:13" x14ac:dyDescent="0.25">
      <c r="A320" s="67">
        <v>45526</v>
      </c>
      <c r="B320" s="13">
        <v>849</v>
      </c>
      <c r="C320" s="15">
        <v>107</v>
      </c>
      <c r="D320" s="15" t="s">
        <v>69</v>
      </c>
      <c r="E320" s="51">
        <v>0.67638888888888893</v>
      </c>
      <c r="F320" s="51">
        <v>0.67708333333333337</v>
      </c>
      <c r="G320" s="52">
        <v>6.9444444444444447E-4</v>
      </c>
      <c r="H320" s="15">
        <v>65</v>
      </c>
      <c r="I320" s="52" t="str">
        <f>VLOOKUP(H320,'Master Codes'!B:C,2,FALSE)</f>
        <v>FLT</v>
      </c>
      <c r="J320" s="13" t="s">
        <v>424</v>
      </c>
      <c r="K320" s="13" t="s">
        <v>47</v>
      </c>
      <c r="L320" s="52">
        <f t="shared" si="8"/>
        <v>6.9444444444444447E-4</v>
      </c>
      <c r="M320" s="85" t="str">
        <f t="shared" si="9"/>
        <v>08/22/2024-107-LAS</v>
      </c>
    </row>
    <row r="321" spans="1:13" x14ac:dyDescent="0.25">
      <c r="A321" s="68">
        <v>45526</v>
      </c>
      <c r="B321" s="14">
        <v>844</v>
      </c>
      <c r="C321" s="16">
        <v>1913</v>
      </c>
      <c r="D321" s="16" t="s">
        <v>72</v>
      </c>
      <c r="E321" s="54">
        <v>0.67152777777777772</v>
      </c>
      <c r="F321" s="54">
        <v>0.70486111111111116</v>
      </c>
      <c r="G321" s="55">
        <v>2.7777777777777776E-2</v>
      </c>
      <c r="H321" s="16">
        <v>93</v>
      </c>
      <c r="I321" s="55" t="str">
        <f>VLOOKUP(H321,'Master Codes'!B:C,2,FALSE)</f>
        <v>LATE</v>
      </c>
      <c r="J321" s="14" t="s">
        <v>425</v>
      </c>
      <c r="K321" s="14" t="s">
        <v>47</v>
      </c>
      <c r="L321" s="55">
        <f t="shared" si="8"/>
        <v>2.7777777777777776E-2</v>
      </c>
      <c r="M321" s="10" t="str">
        <f t="shared" si="9"/>
        <v>08/22/2024-1913-GRR</v>
      </c>
    </row>
    <row r="322" spans="1:13" x14ac:dyDescent="0.25">
      <c r="A322" s="68">
        <v>45526</v>
      </c>
      <c r="B322" s="14">
        <v>822</v>
      </c>
      <c r="C322" s="16">
        <v>1815</v>
      </c>
      <c r="D322" s="16" t="s">
        <v>63</v>
      </c>
      <c r="E322" s="54">
        <v>0.69027777777777777</v>
      </c>
      <c r="F322" s="54">
        <v>0.71250000000000002</v>
      </c>
      <c r="G322" s="55">
        <v>2.2222222222222223E-2</v>
      </c>
      <c r="H322" s="16">
        <v>37</v>
      </c>
      <c r="I322" s="55" t="str">
        <f>VLOOKUP(H322,'Master Codes'!B:C,2,FALSE)</f>
        <v>CAT</v>
      </c>
      <c r="J322" s="14" t="s">
        <v>426</v>
      </c>
      <c r="K322" s="14" t="s">
        <v>47</v>
      </c>
      <c r="L322" s="55">
        <f t="shared" ref="L322:L385" si="10" xml:space="preserve"> G322 / COUNTIFS($A:$A, A322, $C:$C, C322)</f>
        <v>2.2222222222222223E-2</v>
      </c>
      <c r="M322" s="10" t="str">
        <f t="shared" ref="M322:M385" si="11">TEXT(A322, "MM/DD/YYYY") &amp; "-" &amp; C322 &amp; "-" &amp; D322</f>
        <v>08/22/2024-1815-MKE</v>
      </c>
    </row>
    <row r="323" spans="1:13" x14ac:dyDescent="0.25">
      <c r="A323" s="67">
        <v>45526</v>
      </c>
      <c r="B323" s="13">
        <v>814</v>
      </c>
      <c r="C323" s="15">
        <v>1701</v>
      </c>
      <c r="D323" s="15" t="s">
        <v>59</v>
      </c>
      <c r="E323" s="51">
        <v>0.65763888888888888</v>
      </c>
      <c r="F323" s="51">
        <v>0.66874999999999996</v>
      </c>
      <c r="G323" s="52">
        <v>1.0416666666666666E-2</v>
      </c>
      <c r="H323" s="15">
        <v>93</v>
      </c>
      <c r="I323" s="52" t="str">
        <f>VLOOKUP(H323,'Master Codes'!B:C,2,FALSE)</f>
        <v>LATE</v>
      </c>
      <c r="J323" s="13" t="s">
        <v>427</v>
      </c>
      <c r="K323" s="13" t="s">
        <v>47</v>
      </c>
      <c r="L323" s="52">
        <f t="shared" si="10"/>
        <v>1.0416666666666666E-2</v>
      </c>
      <c r="M323" s="85" t="str">
        <f t="shared" si="11"/>
        <v>08/22/2024-1701-SLC</v>
      </c>
    </row>
    <row r="324" spans="1:13" x14ac:dyDescent="0.25">
      <c r="A324" s="67">
        <v>45526</v>
      </c>
      <c r="B324" s="13">
        <v>813</v>
      </c>
      <c r="C324" s="15">
        <v>261</v>
      </c>
      <c r="D324" s="15" t="s">
        <v>120</v>
      </c>
      <c r="E324" s="51">
        <v>0.75694444444444442</v>
      </c>
      <c r="F324" s="51">
        <v>0.81597222222222221</v>
      </c>
      <c r="G324" s="52">
        <v>5.9027777777777776E-2</v>
      </c>
      <c r="H324" s="15">
        <v>64</v>
      </c>
      <c r="I324" s="52" t="str">
        <f>VLOOKUP(H324,'Master Codes'!B:C,2,FALSE)</f>
        <v>FLT</v>
      </c>
      <c r="J324" s="13" t="s">
        <v>428</v>
      </c>
      <c r="K324" s="13" t="s">
        <v>47</v>
      </c>
      <c r="L324" s="52">
        <f t="shared" si="10"/>
        <v>5.9027777777777776E-2</v>
      </c>
      <c r="M324" s="85" t="str">
        <f t="shared" si="11"/>
        <v>08/22/2024-261-ORD</v>
      </c>
    </row>
    <row r="325" spans="1:13" x14ac:dyDescent="0.25">
      <c r="A325" s="68">
        <v>45527</v>
      </c>
      <c r="B325" s="14">
        <v>837</v>
      </c>
      <c r="C325" s="16">
        <v>341</v>
      </c>
      <c r="D325" s="16" t="s">
        <v>24</v>
      </c>
      <c r="E325" s="54">
        <v>0.30138888888888887</v>
      </c>
      <c r="F325" s="54">
        <v>0.31458333333333333</v>
      </c>
      <c r="G325" s="55">
        <v>1.3194444444444444E-2</v>
      </c>
      <c r="H325" s="16" t="s">
        <v>34</v>
      </c>
      <c r="I325" s="55" t="str">
        <f>VLOOKUP(H325,'Master Codes'!B:C,2,FALSE)</f>
        <v>MX</v>
      </c>
      <c r="J325" s="14" t="s">
        <v>429</v>
      </c>
      <c r="K325" s="14" t="s">
        <v>18</v>
      </c>
      <c r="L325" s="55">
        <f t="shared" si="10"/>
        <v>1.3194444444444444E-2</v>
      </c>
      <c r="M325" s="10" t="str">
        <f t="shared" si="11"/>
        <v>08/23/2024-341-MCO</v>
      </c>
    </row>
    <row r="326" spans="1:13" x14ac:dyDescent="0.25">
      <c r="A326" s="67">
        <v>45527</v>
      </c>
      <c r="B326" s="13">
        <v>833</v>
      </c>
      <c r="C326" s="15">
        <v>489</v>
      </c>
      <c r="D326" s="15" t="s">
        <v>88</v>
      </c>
      <c r="E326" s="51">
        <v>0.32430555555555557</v>
      </c>
      <c r="F326" s="51">
        <v>0.32916666666666666</v>
      </c>
      <c r="G326" s="52">
        <v>4.8611111111111112E-3</v>
      </c>
      <c r="H326" s="15" t="s">
        <v>34</v>
      </c>
      <c r="I326" s="52" t="str">
        <f>VLOOKUP(H326,'Master Codes'!B:C,2,FALSE)</f>
        <v>MX</v>
      </c>
      <c r="J326" s="13" t="s">
        <v>430</v>
      </c>
      <c r="K326" s="13" t="s">
        <v>18</v>
      </c>
      <c r="L326" s="52">
        <f t="shared" si="10"/>
        <v>4.8611111111111112E-3</v>
      </c>
      <c r="M326" s="85" t="str">
        <f t="shared" si="11"/>
        <v>08/23/2024-489-FCA</v>
      </c>
    </row>
    <row r="327" spans="1:13" x14ac:dyDescent="0.25">
      <c r="A327" s="68">
        <v>45527</v>
      </c>
      <c r="B327" s="14">
        <v>828</v>
      </c>
      <c r="C327" s="16">
        <v>367</v>
      </c>
      <c r="D327" s="16" t="s">
        <v>93</v>
      </c>
      <c r="E327" s="54">
        <v>0.34305555555555556</v>
      </c>
      <c r="F327" s="54">
        <v>0.35416666666666669</v>
      </c>
      <c r="G327" s="55">
        <v>1.1111111111111112E-2</v>
      </c>
      <c r="H327" s="16">
        <v>81</v>
      </c>
      <c r="I327" s="55" t="str">
        <f>VLOOKUP(H327,'Master Codes'!B:C,2,FALSE)</f>
        <v>ATC</v>
      </c>
      <c r="J327" s="14" t="s">
        <v>431</v>
      </c>
      <c r="K327" s="14" t="s">
        <v>18</v>
      </c>
      <c r="L327" s="55">
        <f t="shared" si="10"/>
        <v>1.1111111111111112E-2</v>
      </c>
      <c r="M327" s="10" t="str">
        <f t="shared" si="11"/>
        <v>08/23/2024-367-TPA</v>
      </c>
    </row>
    <row r="328" spans="1:13" x14ac:dyDescent="0.25">
      <c r="A328" s="67">
        <v>45527</v>
      </c>
      <c r="B328" s="13">
        <v>805</v>
      </c>
      <c r="C328" s="15">
        <v>1937</v>
      </c>
      <c r="D328" s="15" t="s">
        <v>292</v>
      </c>
      <c r="E328" s="51">
        <v>0.37986111111111109</v>
      </c>
      <c r="F328" s="51">
        <v>0.3888888888888889</v>
      </c>
      <c r="G328" s="52">
        <v>9.0277777777777769E-3</v>
      </c>
      <c r="H328" s="15" t="s">
        <v>34</v>
      </c>
      <c r="I328" s="52" t="str">
        <f>VLOOKUP(H328,'Master Codes'!B:C,2,FALSE)</f>
        <v>MX</v>
      </c>
      <c r="J328" s="13" t="s">
        <v>432</v>
      </c>
      <c r="K328" s="13" t="s">
        <v>18</v>
      </c>
      <c r="L328" s="52">
        <f t="shared" si="10"/>
        <v>9.0277777777777769E-3</v>
      </c>
      <c r="M328" s="85" t="str">
        <f t="shared" si="11"/>
        <v>08/23/2024-1937-CLE</v>
      </c>
    </row>
    <row r="329" spans="1:13" x14ac:dyDescent="0.25">
      <c r="A329" s="68">
        <v>45527</v>
      </c>
      <c r="B329" s="14">
        <v>822</v>
      </c>
      <c r="C329" s="16">
        <v>209</v>
      </c>
      <c r="D329" s="16" t="s">
        <v>104</v>
      </c>
      <c r="E329" s="54">
        <v>0.6020833333333333</v>
      </c>
      <c r="F329" s="54">
        <v>0.62083333333333335</v>
      </c>
      <c r="G329" s="55">
        <v>1.5277777777777777E-2</v>
      </c>
      <c r="H329" s="16">
        <v>93</v>
      </c>
      <c r="I329" s="55" t="str">
        <f>VLOOKUP(H329,'Master Codes'!B:C,2,FALSE)</f>
        <v>LATE</v>
      </c>
      <c r="J329" s="14" t="s">
        <v>433</v>
      </c>
      <c r="K329" s="14" t="s">
        <v>144</v>
      </c>
      <c r="L329" s="55">
        <f t="shared" si="10"/>
        <v>1.5277777777777777E-2</v>
      </c>
      <c r="M329" s="10" t="str">
        <f t="shared" si="11"/>
        <v>08/23/2024-209-MYR</v>
      </c>
    </row>
    <row r="330" spans="1:13" x14ac:dyDescent="0.25">
      <c r="A330" s="68">
        <v>45527</v>
      </c>
      <c r="B330" s="14">
        <v>845</v>
      </c>
      <c r="C330" s="16">
        <v>425</v>
      </c>
      <c r="D330" s="16" t="s">
        <v>54</v>
      </c>
      <c r="E330" s="54">
        <v>0.625</v>
      </c>
      <c r="F330" s="54">
        <v>0.63055555555555554</v>
      </c>
      <c r="G330" s="55">
        <v>5.5555555555555558E-3</v>
      </c>
      <c r="H330" s="16">
        <v>41</v>
      </c>
      <c r="I330" s="55" t="str">
        <f>VLOOKUP(H330,'Master Codes'!B:C,2,FALSE)</f>
        <v>MX</v>
      </c>
      <c r="J330" s="14" t="s">
        <v>434</v>
      </c>
      <c r="K330" s="14" t="s">
        <v>144</v>
      </c>
      <c r="L330" s="55">
        <f t="shared" si="10"/>
        <v>5.5555555555555558E-3</v>
      </c>
      <c r="M330" s="10" t="str">
        <f t="shared" si="11"/>
        <v>08/23/2024-425-LAX</v>
      </c>
    </row>
    <row r="331" spans="1:13" x14ac:dyDescent="0.25">
      <c r="A331" s="67">
        <v>45527</v>
      </c>
      <c r="B331" s="13">
        <v>820</v>
      </c>
      <c r="C331" s="15">
        <v>285</v>
      </c>
      <c r="D331" s="15" t="s">
        <v>50</v>
      </c>
      <c r="E331" s="51">
        <v>0.62083333333333335</v>
      </c>
      <c r="F331" s="51">
        <v>0.62361111111111112</v>
      </c>
      <c r="G331" s="52">
        <v>2.7777777777777779E-3</v>
      </c>
      <c r="H331" s="15" t="s">
        <v>87</v>
      </c>
      <c r="I331" s="52" t="str">
        <f>VLOOKUP(H331,'Master Codes'!B:C,2,FALSE)</f>
        <v>GRD</v>
      </c>
      <c r="J331" s="13" t="s">
        <v>435</v>
      </c>
      <c r="K331" s="13" t="s">
        <v>144</v>
      </c>
      <c r="L331" s="52">
        <f t="shared" si="10"/>
        <v>2.7777777777777779E-3</v>
      </c>
      <c r="M331" s="85" t="str">
        <f t="shared" si="11"/>
        <v>08/23/2024-285-SEA</v>
      </c>
    </row>
    <row r="332" spans="1:13" x14ac:dyDescent="0.25">
      <c r="A332" s="68">
        <v>45527</v>
      </c>
      <c r="B332" s="14">
        <v>833</v>
      </c>
      <c r="C332" s="16">
        <v>1491</v>
      </c>
      <c r="D332" s="16" t="s">
        <v>205</v>
      </c>
      <c r="E332" s="54">
        <v>0.63472222222222219</v>
      </c>
      <c r="F332" s="54">
        <v>0.63958333333333328</v>
      </c>
      <c r="G332" s="55">
        <v>4.8611111111111112E-3</v>
      </c>
      <c r="H332" s="16">
        <v>41</v>
      </c>
      <c r="I332" s="55" t="str">
        <f>VLOOKUP(H332,'Master Codes'!B:C,2,FALSE)</f>
        <v>MX</v>
      </c>
      <c r="J332" s="14" t="s">
        <v>436</v>
      </c>
      <c r="K332" s="14" t="s">
        <v>144</v>
      </c>
      <c r="L332" s="55">
        <f t="shared" si="10"/>
        <v>4.8611111111111112E-3</v>
      </c>
      <c r="M332" s="10" t="str">
        <f t="shared" si="11"/>
        <v>08/23/2024-1491-CMH</v>
      </c>
    </row>
    <row r="333" spans="1:13" x14ac:dyDescent="0.25">
      <c r="A333" s="67">
        <v>45527</v>
      </c>
      <c r="B333" s="13">
        <v>815</v>
      </c>
      <c r="C333" s="15">
        <v>655</v>
      </c>
      <c r="D333" s="15" t="s">
        <v>65</v>
      </c>
      <c r="E333" s="51">
        <v>0.64375000000000004</v>
      </c>
      <c r="F333" s="51">
        <v>0.64583333333333337</v>
      </c>
      <c r="G333" s="52">
        <v>2.0833333333333333E-3</v>
      </c>
      <c r="H333" s="15" t="s">
        <v>56</v>
      </c>
      <c r="I333" s="52" t="str">
        <f>VLOOKUP(H333,'Master Codes'!B:C,2,FALSE)</f>
        <v>STA</v>
      </c>
      <c r="J333" s="13" t="s">
        <v>437</v>
      </c>
      <c r="K333" s="13" t="s">
        <v>144</v>
      </c>
      <c r="L333" s="52">
        <f t="shared" si="10"/>
        <v>2.0833333333333333E-3</v>
      </c>
      <c r="M333" s="85" t="str">
        <f t="shared" si="11"/>
        <v>08/23/2024-655-DEN</v>
      </c>
    </row>
    <row r="334" spans="1:13" x14ac:dyDescent="0.25">
      <c r="A334" s="68">
        <v>45527</v>
      </c>
      <c r="B334" s="14">
        <v>828</v>
      </c>
      <c r="C334" s="16">
        <v>1925</v>
      </c>
      <c r="D334" s="16" t="s">
        <v>110</v>
      </c>
      <c r="E334" s="54">
        <v>0.66666666666666663</v>
      </c>
      <c r="F334" s="54">
        <v>0.69097222222222221</v>
      </c>
      <c r="G334" s="55">
        <v>2.4305555555555556E-2</v>
      </c>
      <c r="H334" s="16">
        <v>41</v>
      </c>
      <c r="I334" s="55" t="str">
        <f>VLOOKUP(H334,'Master Codes'!B:C,2,FALSE)</f>
        <v>MX</v>
      </c>
      <c r="J334" s="14" t="s">
        <v>438</v>
      </c>
      <c r="K334" s="14" t="s">
        <v>144</v>
      </c>
      <c r="L334" s="55">
        <f t="shared" si="10"/>
        <v>2.4305555555555556E-2</v>
      </c>
      <c r="M334" s="10" t="str">
        <f t="shared" si="11"/>
        <v>08/23/2024-1925-TVC</v>
      </c>
    </row>
    <row r="335" spans="1:13" x14ac:dyDescent="0.25">
      <c r="A335" s="67">
        <v>45527</v>
      </c>
      <c r="B335" s="13">
        <v>809</v>
      </c>
      <c r="C335" s="15">
        <v>558</v>
      </c>
      <c r="D335" s="15" t="s">
        <v>92</v>
      </c>
      <c r="E335" s="51">
        <v>0.67152777777777772</v>
      </c>
      <c r="F335" s="51">
        <v>0.68541666666666667</v>
      </c>
      <c r="G335" s="52">
        <v>1.3888888888888888E-2</v>
      </c>
      <c r="H335" s="15">
        <v>41</v>
      </c>
      <c r="I335" s="52" t="str">
        <f>VLOOKUP(H335,'Master Codes'!B:C,2,FALSE)</f>
        <v>MX</v>
      </c>
      <c r="J335" s="13" t="s">
        <v>439</v>
      </c>
      <c r="K335" s="13" t="s">
        <v>144</v>
      </c>
      <c r="L335" s="52">
        <f t="shared" si="10"/>
        <v>1.3888888888888888E-2</v>
      </c>
      <c r="M335" s="85" t="str">
        <f t="shared" si="11"/>
        <v>08/23/2024-558-EAU</v>
      </c>
    </row>
    <row r="336" spans="1:13" x14ac:dyDescent="0.25">
      <c r="A336" s="68">
        <v>45528</v>
      </c>
      <c r="B336" s="14">
        <v>830</v>
      </c>
      <c r="C336" s="16">
        <v>285</v>
      </c>
      <c r="D336" s="16" t="s">
        <v>50</v>
      </c>
      <c r="E336" s="54">
        <v>0.61111111111111116</v>
      </c>
      <c r="F336" s="54">
        <v>0.65486111111111112</v>
      </c>
      <c r="G336" s="55">
        <v>4.1666666666666664E-2</v>
      </c>
      <c r="H336" s="16">
        <v>93</v>
      </c>
      <c r="I336" s="55" t="str">
        <f>VLOOKUP(H336,'Master Codes'!B:C,2,FALSE)</f>
        <v>LATE</v>
      </c>
      <c r="J336" s="14" t="s">
        <v>440</v>
      </c>
      <c r="K336" s="14" t="s">
        <v>144</v>
      </c>
      <c r="L336" s="55">
        <f t="shared" si="10"/>
        <v>4.1666666666666664E-2</v>
      </c>
      <c r="M336" s="10" t="str">
        <f t="shared" si="11"/>
        <v>08/24/2024-285-SEA</v>
      </c>
    </row>
    <row r="337" spans="1:13" x14ac:dyDescent="0.25">
      <c r="A337" s="68">
        <v>45528</v>
      </c>
      <c r="B337" s="14">
        <v>833</v>
      </c>
      <c r="C337" s="16">
        <v>407</v>
      </c>
      <c r="D337" s="16" t="s">
        <v>45</v>
      </c>
      <c r="E337" s="54">
        <v>0.62083333333333335</v>
      </c>
      <c r="F337" s="54">
        <v>0.625</v>
      </c>
      <c r="G337" s="55">
        <v>4.1666666666666666E-3</v>
      </c>
      <c r="H337" s="16">
        <v>91</v>
      </c>
      <c r="I337" s="55" t="str">
        <f>VLOOKUP(H337,'Master Codes'!B:C,2,FALSE)</f>
        <v>SOC</v>
      </c>
      <c r="J337" s="14" t="s">
        <v>441</v>
      </c>
      <c r="K337" s="14" t="s">
        <v>144</v>
      </c>
      <c r="L337" s="55">
        <f t="shared" si="10"/>
        <v>4.1666666666666666E-3</v>
      </c>
      <c r="M337" s="10" t="str">
        <f t="shared" si="11"/>
        <v>08/24/2024-407-SAN</v>
      </c>
    </row>
    <row r="338" spans="1:13" x14ac:dyDescent="0.25">
      <c r="A338" s="67">
        <v>45528</v>
      </c>
      <c r="B338" s="13">
        <v>831</v>
      </c>
      <c r="C338" s="15">
        <v>295</v>
      </c>
      <c r="D338" s="15" t="s">
        <v>113</v>
      </c>
      <c r="E338" s="51">
        <v>0.625</v>
      </c>
      <c r="F338" s="51">
        <v>0.64583333333333337</v>
      </c>
      <c r="G338" s="52">
        <v>2.0833333333333332E-2</v>
      </c>
      <c r="H338" s="15">
        <v>41</v>
      </c>
      <c r="I338" s="52" t="str">
        <f>VLOOKUP(H338,'Master Codes'!B:C,2,FALSE)</f>
        <v>MX</v>
      </c>
      <c r="J338" s="13" t="s">
        <v>442</v>
      </c>
      <c r="K338" s="13" t="s">
        <v>144</v>
      </c>
      <c r="L338" s="52">
        <f t="shared" si="10"/>
        <v>2.0833333333333332E-2</v>
      </c>
      <c r="M338" s="85" t="str">
        <f t="shared" si="11"/>
        <v>08/24/2024-295-PDX</v>
      </c>
    </row>
    <row r="339" spans="1:13" x14ac:dyDescent="0.25">
      <c r="A339" s="68">
        <v>45528</v>
      </c>
      <c r="B339" s="14">
        <v>841</v>
      </c>
      <c r="C339" s="16">
        <v>1675</v>
      </c>
      <c r="D339" s="16" t="s">
        <v>89</v>
      </c>
      <c r="E339" s="54">
        <v>0.70833333333333337</v>
      </c>
      <c r="F339" s="54">
        <v>0.76527777777777772</v>
      </c>
      <c r="G339" s="55">
        <v>5.6944444444444443E-2</v>
      </c>
      <c r="H339" s="16">
        <v>46</v>
      </c>
      <c r="I339" s="55" t="str">
        <f>VLOOKUP(H339,'Master Codes'!B:C,2,FALSE)</f>
        <v>MX</v>
      </c>
      <c r="J339" s="14" t="s">
        <v>443</v>
      </c>
      <c r="K339" s="14" t="s">
        <v>144</v>
      </c>
      <c r="L339" s="55">
        <f t="shared" si="10"/>
        <v>5.6944444444444443E-2</v>
      </c>
      <c r="M339" s="10" t="str">
        <f t="shared" si="11"/>
        <v>08/24/2024-1675-PHL</v>
      </c>
    </row>
    <row r="340" spans="1:13" x14ac:dyDescent="0.25">
      <c r="A340" s="67">
        <v>45529</v>
      </c>
      <c r="B340" s="13">
        <v>831</v>
      </c>
      <c r="C340" s="15">
        <v>427</v>
      </c>
      <c r="D340" s="15" t="s">
        <v>54</v>
      </c>
      <c r="E340" s="51">
        <v>0.29652777777777778</v>
      </c>
      <c r="F340" s="51">
        <v>0.3</v>
      </c>
      <c r="G340" s="52">
        <v>3.472222222222222E-3</v>
      </c>
      <c r="H340" s="15">
        <v>64</v>
      </c>
      <c r="I340" s="52" t="str">
        <f>VLOOKUP(H340,'Master Codes'!B:C,2,FALSE)</f>
        <v>FLT</v>
      </c>
      <c r="J340" s="13" t="s">
        <v>444</v>
      </c>
      <c r="K340" s="13" t="s">
        <v>47</v>
      </c>
      <c r="L340" s="52">
        <f t="shared" si="10"/>
        <v>3.472222222222222E-3</v>
      </c>
      <c r="M340" s="85" t="str">
        <f t="shared" si="11"/>
        <v>08/25/2024-427-LAX</v>
      </c>
    </row>
    <row r="341" spans="1:13" x14ac:dyDescent="0.25">
      <c r="A341" s="68">
        <v>45529</v>
      </c>
      <c r="B341" s="14">
        <v>843</v>
      </c>
      <c r="C341" s="16">
        <v>909</v>
      </c>
      <c r="D341" s="16" t="s">
        <v>31</v>
      </c>
      <c r="E341" s="54">
        <v>0.42152777777777778</v>
      </c>
      <c r="F341" s="54">
        <v>0.44791666666666669</v>
      </c>
      <c r="G341" s="55">
        <v>2.6388888888888889E-2</v>
      </c>
      <c r="H341" s="16">
        <v>46</v>
      </c>
      <c r="I341" s="55" t="str">
        <f>VLOOKUP(H341,'Master Codes'!B:C,2,FALSE)</f>
        <v>MX</v>
      </c>
      <c r="J341" s="14" t="s">
        <v>445</v>
      </c>
      <c r="K341" s="14" t="s">
        <v>47</v>
      </c>
      <c r="L341" s="55">
        <f t="shared" si="10"/>
        <v>2.6388888888888889E-2</v>
      </c>
      <c r="M341" s="10" t="str">
        <f t="shared" si="11"/>
        <v>08/25/2024-909-ILM</v>
      </c>
    </row>
    <row r="342" spans="1:13" x14ac:dyDescent="0.25">
      <c r="A342" s="67">
        <v>45529</v>
      </c>
      <c r="B342" s="13">
        <v>837</v>
      </c>
      <c r="C342" s="15">
        <v>215</v>
      </c>
      <c r="D342" s="15" t="s">
        <v>248</v>
      </c>
      <c r="E342" s="51">
        <v>0.55069444444444449</v>
      </c>
      <c r="F342" s="51">
        <v>0.55347222222222225</v>
      </c>
      <c r="G342" s="52">
        <v>2.7777777777777779E-3</v>
      </c>
      <c r="H342" s="15">
        <v>36</v>
      </c>
      <c r="I342" s="52" t="str">
        <f>VLOOKUP(H342,'Master Codes'!B:C,2,FALSE)</f>
        <v>FUEL</v>
      </c>
      <c r="J342" s="13" t="s">
        <v>446</v>
      </c>
      <c r="K342" s="13" t="s">
        <v>144</v>
      </c>
      <c r="L342" s="52">
        <f t="shared" si="10"/>
        <v>2.7777777777777779E-3</v>
      </c>
      <c r="M342" s="85" t="str">
        <f t="shared" si="11"/>
        <v>08/25/2024-215-AVL</v>
      </c>
    </row>
    <row r="343" spans="1:13" x14ac:dyDescent="0.25">
      <c r="A343" s="68">
        <v>45529</v>
      </c>
      <c r="B343" s="14">
        <v>814</v>
      </c>
      <c r="C343" s="16">
        <v>295</v>
      </c>
      <c r="D343" s="16" t="s">
        <v>113</v>
      </c>
      <c r="E343" s="54">
        <v>0.57916666666666672</v>
      </c>
      <c r="F343" s="54">
        <v>0.63263888888888886</v>
      </c>
      <c r="G343" s="55">
        <v>4.8611111111111112E-2</v>
      </c>
      <c r="H343" s="16">
        <v>93</v>
      </c>
      <c r="I343" s="55" t="str">
        <f>VLOOKUP(H343,'Master Codes'!B:C,2,FALSE)</f>
        <v>LATE</v>
      </c>
      <c r="J343" s="14" t="s">
        <v>447</v>
      </c>
      <c r="K343" s="14" t="s">
        <v>144</v>
      </c>
      <c r="L343" s="55">
        <f t="shared" si="10"/>
        <v>4.8611111111111112E-2</v>
      </c>
      <c r="M343" s="10" t="str">
        <f t="shared" si="11"/>
        <v>08/25/2024-295-PDX</v>
      </c>
    </row>
    <row r="344" spans="1:13" x14ac:dyDescent="0.25">
      <c r="A344" s="68">
        <v>45529</v>
      </c>
      <c r="B344" s="14">
        <v>832</v>
      </c>
      <c r="C344" s="16">
        <v>637</v>
      </c>
      <c r="D344" s="16" t="s">
        <v>116</v>
      </c>
      <c r="E344" s="54">
        <v>0.6020833333333333</v>
      </c>
      <c r="F344" s="54">
        <v>0.60624999999999996</v>
      </c>
      <c r="G344" s="55">
        <v>4.1666666666666666E-3</v>
      </c>
      <c r="H344" s="16">
        <v>93</v>
      </c>
      <c r="I344" s="55" t="str">
        <f>VLOOKUP(H344,'Master Codes'!B:C,2,FALSE)</f>
        <v>LATE</v>
      </c>
      <c r="J344" s="14" t="s">
        <v>202</v>
      </c>
      <c r="K344" s="14" t="s">
        <v>144</v>
      </c>
      <c r="L344" s="55">
        <f t="shared" si="10"/>
        <v>4.1666666666666666E-3</v>
      </c>
      <c r="M344" s="10" t="str">
        <f t="shared" si="11"/>
        <v>08/25/2024-637-BNA</v>
      </c>
    </row>
    <row r="345" spans="1:13" x14ac:dyDescent="0.25">
      <c r="A345" s="67">
        <v>45529</v>
      </c>
      <c r="B345" s="13">
        <v>830</v>
      </c>
      <c r="C345" s="15">
        <v>1037</v>
      </c>
      <c r="D345" s="15" t="s">
        <v>170</v>
      </c>
      <c r="E345" s="51">
        <v>0.6069444444444444</v>
      </c>
      <c r="F345" s="51">
        <v>0.62916666666666665</v>
      </c>
      <c r="G345" s="52">
        <v>2.2222222222222223E-2</v>
      </c>
      <c r="H345" s="15">
        <v>94</v>
      </c>
      <c r="I345" s="52" t="str">
        <f>VLOOKUP(H345,'Master Codes'!B:C,2,FALSE)</f>
        <v>INFT</v>
      </c>
      <c r="J345" s="13" t="s">
        <v>448</v>
      </c>
      <c r="K345" s="13" t="s">
        <v>144</v>
      </c>
      <c r="L345" s="52">
        <f t="shared" si="10"/>
        <v>2.2222222222222223E-2</v>
      </c>
      <c r="M345" s="85" t="str">
        <f t="shared" si="11"/>
        <v>08/25/2024-1037-GEG</v>
      </c>
    </row>
    <row r="346" spans="1:13" x14ac:dyDescent="0.25">
      <c r="A346" s="68">
        <v>45529</v>
      </c>
      <c r="B346" s="14">
        <v>805</v>
      </c>
      <c r="C346" s="16">
        <v>285</v>
      </c>
      <c r="D346" s="16" t="s">
        <v>50</v>
      </c>
      <c r="E346" s="54">
        <v>0.63888888888888884</v>
      </c>
      <c r="F346" s="54">
        <v>0.66597222222222219</v>
      </c>
      <c r="G346" s="55">
        <v>2.013888888888889E-2</v>
      </c>
      <c r="H346" s="16">
        <v>93</v>
      </c>
      <c r="I346" s="55" t="str">
        <f>VLOOKUP(H346,'Master Codes'!B:C,2,FALSE)</f>
        <v>LATE</v>
      </c>
      <c r="J346" s="14" t="s">
        <v>449</v>
      </c>
      <c r="K346" s="14" t="s">
        <v>144</v>
      </c>
      <c r="L346" s="55">
        <f t="shared" si="10"/>
        <v>2.013888888888889E-2</v>
      </c>
      <c r="M346" s="10" t="str">
        <f t="shared" si="11"/>
        <v>08/25/2024-285-SEA</v>
      </c>
    </row>
    <row r="347" spans="1:13" x14ac:dyDescent="0.25">
      <c r="A347" s="68">
        <v>45529</v>
      </c>
      <c r="B347" s="14">
        <v>840</v>
      </c>
      <c r="C347" s="16">
        <v>425</v>
      </c>
      <c r="D347" s="16" t="s">
        <v>54</v>
      </c>
      <c r="E347" s="54">
        <v>0.64375000000000004</v>
      </c>
      <c r="F347" s="54">
        <v>0.67777777777777781</v>
      </c>
      <c r="G347" s="55">
        <v>2.9166666666666667E-2</v>
      </c>
      <c r="H347" s="16" t="s">
        <v>450</v>
      </c>
      <c r="I347" s="55" t="str">
        <f>VLOOKUP(H347,'Master Codes'!B:C,2,FALSE)</f>
        <v>MX</v>
      </c>
      <c r="J347" s="14" t="s">
        <v>451</v>
      </c>
      <c r="K347" s="14" t="s">
        <v>144</v>
      </c>
      <c r="L347" s="55">
        <f t="shared" si="10"/>
        <v>2.9166666666666667E-2</v>
      </c>
      <c r="M347" s="10" t="str">
        <f t="shared" si="11"/>
        <v>08/25/2024-425-LAX</v>
      </c>
    </row>
    <row r="348" spans="1:13" x14ac:dyDescent="0.25">
      <c r="A348" s="68">
        <v>45529</v>
      </c>
      <c r="B348" s="14">
        <v>852</v>
      </c>
      <c r="C348" s="16">
        <v>499</v>
      </c>
      <c r="D348" s="16" t="s">
        <v>57</v>
      </c>
      <c r="E348" s="54">
        <v>0.64861111111111114</v>
      </c>
      <c r="F348" s="54">
        <v>0.68819444444444444</v>
      </c>
      <c r="G348" s="55">
        <v>2.6388888888888889E-2</v>
      </c>
      <c r="H348" s="16">
        <v>93</v>
      </c>
      <c r="I348" s="55" t="str">
        <f>VLOOKUP(H348,'Master Codes'!B:C,2,FALSE)</f>
        <v>LATE</v>
      </c>
      <c r="J348" s="14" t="s">
        <v>452</v>
      </c>
      <c r="K348" s="14" t="s">
        <v>144</v>
      </c>
      <c r="L348" s="55">
        <f t="shared" si="10"/>
        <v>2.6388888888888889E-2</v>
      </c>
      <c r="M348" s="10" t="str">
        <f t="shared" si="11"/>
        <v>08/25/2024-499-IND</v>
      </c>
    </row>
    <row r="349" spans="1:13" x14ac:dyDescent="0.25">
      <c r="A349" s="68">
        <v>45529</v>
      </c>
      <c r="B349" s="14">
        <v>828</v>
      </c>
      <c r="C349" s="16">
        <v>219</v>
      </c>
      <c r="D349" s="16" t="s">
        <v>76</v>
      </c>
      <c r="E349" s="54">
        <v>0.65277777777777779</v>
      </c>
      <c r="F349" s="54">
        <v>0.66736111111111107</v>
      </c>
      <c r="G349" s="55">
        <v>1.4583333333333334E-2</v>
      </c>
      <c r="H349" s="16">
        <v>93</v>
      </c>
      <c r="I349" s="55" t="str">
        <f>VLOOKUP(H349,'Master Codes'!B:C,2,FALSE)</f>
        <v>LATE</v>
      </c>
      <c r="J349" s="14" t="s">
        <v>202</v>
      </c>
      <c r="K349" s="14" t="s">
        <v>144</v>
      </c>
      <c r="L349" s="55">
        <f t="shared" si="10"/>
        <v>1.4583333333333334E-2</v>
      </c>
      <c r="M349" s="10" t="str">
        <f t="shared" si="11"/>
        <v>08/25/2024-219-CVG</v>
      </c>
    </row>
    <row r="350" spans="1:13" x14ac:dyDescent="0.25">
      <c r="A350" s="67">
        <v>45529</v>
      </c>
      <c r="B350" s="13">
        <v>847</v>
      </c>
      <c r="C350" s="15">
        <v>1701</v>
      </c>
      <c r="D350" s="15" t="s">
        <v>59</v>
      </c>
      <c r="E350" s="51">
        <v>0.65763888888888888</v>
      </c>
      <c r="F350" s="51">
        <v>0.69027777777777777</v>
      </c>
      <c r="G350" s="52">
        <v>2.8472222222222222E-2</v>
      </c>
      <c r="H350" s="15">
        <v>93</v>
      </c>
      <c r="I350" s="52" t="str">
        <f>VLOOKUP(H350,'Master Codes'!B:C,2,FALSE)</f>
        <v>LATE</v>
      </c>
      <c r="J350" s="13" t="s">
        <v>453</v>
      </c>
      <c r="K350" s="13" t="s">
        <v>144</v>
      </c>
      <c r="L350" s="52">
        <f t="shared" si="10"/>
        <v>2.8472222222222222E-2</v>
      </c>
      <c r="M350" s="85" t="str">
        <f t="shared" si="11"/>
        <v>08/25/2024-1701-SLC</v>
      </c>
    </row>
    <row r="351" spans="1:13" x14ac:dyDescent="0.25">
      <c r="A351" s="67">
        <v>45529</v>
      </c>
      <c r="B351" s="13">
        <v>835</v>
      </c>
      <c r="C351" s="15">
        <v>1913</v>
      </c>
      <c r="D351" s="15" t="s">
        <v>72</v>
      </c>
      <c r="E351" s="51">
        <v>0.66666666666666663</v>
      </c>
      <c r="F351" s="51">
        <v>0.68333333333333335</v>
      </c>
      <c r="G351" s="52">
        <v>1.0416666666666666E-2</v>
      </c>
      <c r="H351" s="15">
        <v>93</v>
      </c>
      <c r="I351" s="52" t="str">
        <f>VLOOKUP(H351,'Master Codes'!B:C,2,FALSE)</f>
        <v>LATE</v>
      </c>
      <c r="J351" s="13" t="s">
        <v>454</v>
      </c>
      <c r="K351" s="13" t="s">
        <v>144</v>
      </c>
      <c r="L351" s="52">
        <f t="shared" si="10"/>
        <v>1.0416666666666666E-2</v>
      </c>
      <c r="M351" s="85" t="str">
        <f t="shared" si="11"/>
        <v>08/25/2024-1913-GRR</v>
      </c>
    </row>
    <row r="352" spans="1:13" x14ac:dyDescent="0.25">
      <c r="A352" s="67">
        <v>45529</v>
      </c>
      <c r="B352" s="13">
        <v>856</v>
      </c>
      <c r="C352" s="15">
        <v>107</v>
      </c>
      <c r="D352" s="15" t="s">
        <v>69</v>
      </c>
      <c r="E352" s="51">
        <v>0.67638888888888893</v>
      </c>
      <c r="F352" s="51">
        <v>0.70277777777777772</v>
      </c>
      <c r="G352" s="52">
        <v>2.6388888888888889E-2</v>
      </c>
      <c r="H352" s="15">
        <v>93</v>
      </c>
      <c r="I352" s="52" t="str">
        <f>VLOOKUP(H352,'Master Codes'!B:C,2,FALSE)</f>
        <v>LATE</v>
      </c>
      <c r="J352" s="13" t="s">
        <v>202</v>
      </c>
      <c r="K352" s="13" t="s">
        <v>144</v>
      </c>
      <c r="L352" s="52">
        <f t="shared" si="10"/>
        <v>2.6388888888888889E-2</v>
      </c>
      <c r="M352" s="85" t="str">
        <f t="shared" si="11"/>
        <v>08/25/2024-107-LAS</v>
      </c>
    </row>
    <row r="353" spans="1:13" x14ac:dyDescent="0.25">
      <c r="A353" s="68">
        <v>45529</v>
      </c>
      <c r="B353" s="14">
        <v>813</v>
      </c>
      <c r="C353" s="16">
        <v>1815</v>
      </c>
      <c r="D353" s="16" t="s">
        <v>63</v>
      </c>
      <c r="E353" s="54">
        <v>0.68055555555555558</v>
      </c>
      <c r="F353" s="54">
        <v>0.71666666666666667</v>
      </c>
      <c r="G353" s="55">
        <v>3.5416666666666666E-2</v>
      </c>
      <c r="H353" s="16">
        <v>93</v>
      </c>
      <c r="I353" s="55" t="str">
        <f>VLOOKUP(H353,'Master Codes'!B:C,2,FALSE)</f>
        <v>LATE</v>
      </c>
      <c r="J353" s="14" t="s">
        <v>455</v>
      </c>
      <c r="K353" s="14" t="s">
        <v>144</v>
      </c>
      <c r="L353" s="55">
        <f t="shared" si="10"/>
        <v>3.5416666666666666E-2</v>
      </c>
      <c r="M353" s="10" t="str">
        <f t="shared" si="11"/>
        <v>08/25/2024-1815-MKE</v>
      </c>
    </row>
    <row r="354" spans="1:13" x14ac:dyDescent="0.25">
      <c r="A354" s="68">
        <v>45529</v>
      </c>
      <c r="B354" s="14">
        <v>843</v>
      </c>
      <c r="C354" s="16">
        <v>659</v>
      </c>
      <c r="D354" s="16" t="s">
        <v>65</v>
      </c>
      <c r="E354" s="54">
        <v>0.68541666666666667</v>
      </c>
      <c r="F354" s="54">
        <v>0.75416666666666665</v>
      </c>
      <c r="G354" s="55">
        <v>5.9027777777777776E-2</v>
      </c>
      <c r="H354" s="16">
        <v>93</v>
      </c>
      <c r="I354" s="55" t="str">
        <f>VLOOKUP(H354,'Master Codes'!B:C,2,FALSE)</f>
        <v>LATE</v>
      </c>
      <c r="J354" s="14" t="s">
        <v>456</v>
      </c>
      <c r="K354" s="14" t="s">
        <v>144</v>
      </c>
      <c r="L354" s="55">
        <f t="shared" si="10"/>
        <v>5.9027777777777776E-2</v>
      </c>
      <c r="M354" s="10" t="str">
        <f t="shared" si="11"/>
        <v>08/25/2024-659-DEN</v>
      </c>
    </row>
    <row r="355" spans="1:13" x14ac:dyDescent="0.25">
      <c r="A355" s="68">
        <v>45529</v>
      </c>
      <c r="B355" s="14">
        <v>831</v>
      </c>
      <c r="C355" s="16">
        <v>261</v>
      </c>
      <c r="D355" s="16" t="s">
        <v>120</v>
      </c>
      <c r="E355" s="54">
        <v>0.69444444444444442</v>
      </c>
      <c r="F355" s="54">
        <v>0.70138888888888884</v>
      </c>
      <c r="G355" s="55">
        <v>6.9444444444444441E-3</v>
      </c>
      <c r="H355" s="16">
        <v>94</v>
      </c>
      <c r="I355" s="55" t="str">
        <f>VLOOKUP(H355,'Master Codes'!B:C,2,FALSE)</f>
        <v>INFT</v>
      </c>
      <c r="J355" s="14" t="s">
        <v>457</v>
      </c>
      <c r="K355" s="14" t="s">
        <v>144</v>
      </c>
      <c r="L355" s="55">
        <f t="shared" si="10"/>
        <v>6.9444444444444441E-3</v>
      </c>
      <c r="M355" s="10" t="str">
        <f t="shared" si="11"/>
        <v>08/25/2024-261-ORD</v>
      </c>
    </row>
    <row r="356" spans="1:13" x14ac:dyDescent="0.25">
      <c r="A356" s="67">
        <v>45529</v>
      </c>
      <c r="B356" s="13">
        <v>832</v>
      </c>
      <c r="C356" s="15">
        <v>397</v>
      </c>
      <c r="D356" s="15" t="s">
        <v>52</v>
      </c>
      <c r="E356" s="51">
        <v>0.86805555555555558</v>
      </c>
      <c r="F356" s="51">
        <v>0.86875000000000002</v>
      </c>
      <c r="G356" s="52">
        <v>6.9444444444444447E-4</v>
      </c>
      <c r="H356" s="15">
        <v>68</v>
      </c>
      <c r="I356" s="52" t="str">
        <f>VLOOKUP(H356,'Master Codes'!B:C,2,FALSE)</f>
        <v>INFT</v>
      </c>
      <c r="J356" s="13" t="s">
        <v>458</v>
      </c>
      <c r="K356" s="13" t="s">
        <v>144</v>
      </c>
      <c r="L356" s="52">
        <f t="shared" si="10"/>
        <v>6.9444444444444447E-4</v>
      </c>
      <c r="M356" s="85" t="str">
        <f t="shared" si="11"/>
        <v>08/25/2024-397-SFO</v>
      </c>
    </row>
    <row r="357" spans="1:13" x14ac:dyDescent="0.25">
      <c r="A357" s="68">
        <v>45529</v>
      </c>
      <c r="B357" s="14">
        <v>835</v>
      </c>
      <c r="C357" s="16">
        <v>429</v>
      </c>
      <c r="D357" s="16" t="s">
        <v>54</v>
      </c>
      <c r="E357" s="54">
        <v>0.87430555555555556</v>
      </c>
      <c r="F357" s="54">
        <v>0.88055555555555554</v>
      </c>
      <c r="G357" s="55">
        <v>6.2500000000000003E-3</v>
      </c>
      <c r="H357" s="16">
        <v>68</v>
      </c>
      <c r="I357" s="55" t="str">
        <f>VLOOKUP(H357,'Master Codes'!B:C,2,FALSE)</f>
        <v>INFT</v>
      </c>
      <c r="J357" s="14" t="s">
        <v>459</v>
      </c>
      <c r="K357" s="14" t="s">
        <v>144</v>
      </c>
      <c r="L357" s="55">
        <f t="shared" si="10"/>
        <v>6.2500000000000003E-3</v>
      </c>
      <c r="M357" s="10" t="str">
        <f t="shared" si="11"/>
        <v>08/25/2024-429-LAX</v>
      </c>
    </row>
    <row r="358" spans="1:13" x14ac:dyDescent="0.25">
      <c r="A358" s="67">
        <v>45530</v>
      </c>
      <c r="B358" s="13">
        <v>837</v>
      </c>
      <c r="C358" s="15">
        <v>233</v>
      </c>
      <c r="D358" s="15" t="s">
        <v>186</v>
      </c>
      <c r="E358" s="51">
        <v>0.29166666666666669</v>
      </c>
      <c r="F358" s="51">
        <v>0.30555555555555558</v>
      </c>
      <c r="G358" s="52">
        <v>1.3888888888888888E-2</v>
      </c>
      <c r="H358" s="15">
        <v>93</v>
      </c>
      <c r="I358" s="52" t="str">
        <f>VLOOKUP(H358,'Master Codes'!B:C,2,FALSE)</f>
        <v>LATE</v>
      </c>
      <c r="J358" s="13" t="s">
        <v>460</v>
      </c>
      <c r="K358" s="13" t="s">
        <v>47</v>
      </c>
      <c r="L358" s="52">
        <f t="shared" si="10"/>
        <v>1.3888888888888888E-2</v>
      </c>
      <c r="M358" s="85" t="str">
        <f t="shared" si="11"/>
        <v>08/26/2024-233-EWR</v>
      </c>
    </row>
    <row r="359" spans="1:13" x14ac:dyDescent="0.25">
      <c r="A359" s="68">
        <v>45530</v>
      </c>
      <c r="B359" s="14">
        <v>850</v>
      </c>
      <c r="C359" s="16">
        <v>367</v>
      </c>
      <c r="D359" s="16" t="s">
        <v>93</v>
      </c>
      <c r="E359" s="54">
        <v>0.33819444444444446</v>
      </c>
      <c r="F359" s="54">
        <v>0.34722222222222221</v>
      </c>
      <c r="G359" s="55">
        <v>9.0277777777777769E-3</v>
      </c>
      <c r="H359" s="16" t="s">
        <v>90</v>
      </c>
      <c r="I359" s="55" t="str">
        <f>VLOOKUP(H359,'Master Codes'!B:C,2,FALSE)</f>
        <v>LATE</v>
      </c>
      <c r="J359" s="14" t="s">
        <v>461</v>
      </c>
      <c r="K359" s="14" t="s">
        <v>47</v>
      </c>
      <c r="L359" s="55">
        <f t="shared" si="10"/>
        <v>9.0277777777777769E-3</v>
      </c>
      <c r="M359" s="10" t="str">
        <f t="shared" si="11"/>
        <v>08/26/2024-367-TPA</v>
      </c>
    </row>
    <row r="360" spans="1:13" x14ac:dyDescent="0.25">
      <c r="A360" s="67">
        <v>45530</v>
      </c>
      <c r="B360" s="13">
        <v>842</v>
      </c>
      <c r="C360" s="15">
        <v>1419</v>
      </c>
      <c r="D360" s="15" t="s">
        <v>94</v>
      </c>
      <c r="E360" s="51">
        <v>0.35694444444444445</v>
      </c>
      <c r="F360" s="51">
        <v>0.3611111111111111</v>
      </c>
      <c r="G360" s="52">
        <v>4.1666666666666666E-3</v>
      </c>
      <c r="H360" s="15" t="s">
        <v>22</v>
      </c>
      <c r="I360" s="52" t="str">
        <f>VLOOKUP(H360,'Master Codes'!B:C,2,FALSE)</f>
        <v>ATC</v>
      </c>
      <c r="J360" s="13" t="s">
        <v>462</v>
      </c>
      <c r="K360" s="13" t="s">
        <v>47</v>
      </c>
      <c r="L360" s="52">
        <f t="shared" si="10"/>
        <v>4.1666666666666666E-3</v>
      </c>
      <c r="M360" s="85" t="str">
        <f t="shared" si="11"/>
        <v>08/26/2024-1419-RIC</v>
      </c>
    </row>
    <row r="361" spans="1:13" x14ac:dyDescent="0.25">
      <c r="A361" s="68">
        <v>45530</v>
      </c>
      <c r="B361" s="14">
        <v>851</v>
      </c>
      <c r="C361" s="16">
        <v>501</v>
      </c>
      <c r="D361" s="16" t="s">
        <v>33</v>
      </c>
      <c r="E361" s="54">
        <v>0.61597222222222225</v>
      </c>
      <c r="F361" s="54">
        <v>0.63888888888888884</v>
      </c>
      <c r="G361" s="55">
        <v>1.5972222222222221E-2</v>
      </c>
      <c r="H361" s="16">
        <v>93</v>
      </c>
      <c r="I361" s="55" t="str">
        <f>VLOOKUP(H361,'Master Codes'!B:C,2,FALSE)</f>
        <v>LATE</v>
      </c>
      <c r="J361" s="14" t="s">
        <v>463</v>
      </c>
      <c r="K361" s="14" t="s">
        <v>144</v>
      </c>
      <c r="L361" s="55">
        <f t="shared" si="10"/>
        <v>1.5972222222222221E-2</v>
      </c>
      <c r="M361" s="10" t="str">
        <f t="shared" si="11"/>
        <v>08/26/2024-501-DFW</v>
      </c>
    </row>
    <row r="362" spans="1:13" x14ac:dyDescent="0.25">
      <c r="A362" s="68">
        <v>45530</v>
      </c>
      <c r="B362" s="14">
        <v>841</v>
      </c>
      <c r="C362" s="16">
        <v>425</v>
      </c>
      <c r="D362" s="16" t="s">
        <v>54</v>
      </c>
      <c r="E362" s="54">
        <v>0.62083333333333335</v>
      </c>
      <c r="F362" s="54">
        <v>0.67291666666666672</v>
      </c>
      <c r="G362" s="55">
        <v>5.2083333333333336E-2</v>
      </c>
      <c r="H362" s="16">
        <v>46</v>
      </c>
      <c r="I362" s="55" t="str">
        <f>VLOOKUP(H362,'Master Codes'!B:C,2,FALSE)</f>
        <v>MX</v>
      </c>
      <c r="J362" s="14" t="s">
        <v>464</v>
      </c>
      <c r="K362" s="14" t="s">
        <v>144</v>
      </c>
      <c r="L362" s="55">
        <f t="shared" si="10"/>
        <v>5.2083333333333336E-2</v>
      </c>
      <c r="M362" s="10" t="str">
        <f t="shared" si="11"/>
        <v>08/26/2024-425-LAX</v>
      </c>
    </row>
    <row r="363" spans="1:13" x14ac:dyDescent="0.25">
      <c r="A363" s="67">
        <v>45530</v>
      </c>
      <c r="B363" s="13">
        <v>852</v>
      </c>
      <c r="C363" s="15">
        <v>395</v>
      </c>
      <c r="D363" s="15" t="s">
        <v>52</v>
      </c>
      <c r="E363" s="51">
        <v>0.625</v>
      </c>
      <c r="F363" s="51">
        <v>0.65</v>
      </c>
      <c r="G363" s="52">
        <v>2.5000000000000001E-2</v>
      </c>
      <c r="H363" s="15" t="s">
        <v>166</v>
      </c>
      <c r="I363" s="52" t="str">
        <f>VLOOKUP(H363,'Master Codes'!B:C,2,FALSE)</f>
        <v>STA</v>
      </c>
      <c r="J363" s="13" t="s">
        <v>465</v>
      </c>
      <c r="K363" s="13" t="s">
        <v>144</v>
      </c>
      <c r="L363" s="52">
        <f t="shared" si="10"/>
        <v>2.5000000000000001E-2</v>
      </c>
      <c r="M363" s="85" t="str">
        <f t="shared" si="11"/>
        <v>08/26/2024-395-SFO</v>
      </c>
    </row>
    <row r="364" spans="1:13" x14ac:dyDescent="0.25">
      <c r="A364" s="68">
        <v>45530</v>
      </c>
      <c r="B364" s="14">
        <v>829</v>
      </c>
      <c r="C364" s="16">
        <v>295</v>
      </c>
      <c r="D364" s="16" t="s">
        <v>113</v>
      </c>
      <c r="E364" s="54">
        <v>0.62986111111111109</v>
      </c>
      <c r="F364" s="54">
        <v>0.64861111111111114</v>
      </c>
      <c r="G364" s="55">
        <v>1.8749999999999999E-2</v>
      </c>
      <c r="H364" s="16" t="s">
        <v>71</v>
      </c>
      <c r="I364" s="55" t="str">
        <f>VLOOKUP(H364,'Master Codes'!B:C,2,FALSE)</f>
        <v>SY</v>
      </c>
      <c r="J364" s="14" t="s">
        <v>466</v>
      </c>
      <c r="K364" s="14" t="s">
        <v>144</v>
      </c>
      <c r="L364" s="55">
        <f t="shared" si="10"/>
        <v>1.8749999999999999E-2</v>
      </c>
      <c r="M364" s="10" t="str">
        <f t="shared" si="11"/>
        <v>08/26/2024-295-PDX</v>
      </c>
    </row>
    <row r="365" spans="1:13" x14ac:dyDescent="0.25">
      <c r="A365" s="67">
        <v>45530</v>
      </c>
      <c r="B365" s="13">
        <v>815</v>
      </c>
      <c r="C365" s="15">
        <v>107</v>
      </c>
      <c r="D365" s="15" t="s">
        <v>69</v>
      </c>
      <c r="E365" s="51">
        <v>0.63888888888888884</v>
      </c>
      <c r="F365" s="51">
        <v>0.66666666666666663</v>
      </c>
      <c r="G365" s="52">
        <v>2.0833333333333333E-3</v>
      </c>
      <c r="H365" s="15">
        <v>93</v>
      </c>
      <c r="I365" s="52" t="str">
        <f>VLOOKUP(H365,'Master Codes'!B:C,2,FALSE)</f>
        <v>LATE</v>
      </c>
      <c r="J365" s="13" t="s">
        <v>467</v>
      </c>
      <c r="K365" s="13" t="s">
        <v>144</v>
      </c>
      <c r="L365" s="52">
        <f t="shared" si="10"/>
        <v>2.0833333333333333E-3</v>
      </c>
      <c r="M365" s="85" t="str">
        <f t="shared" si="11"/>
        <v>08/26/2024-107-LAS</v>
      </c>
    </row>
    <row r="366" spans="1:13" x14ac:dyDescent="0.25">
      <c r="A366" s="67">
        <v>45530</v>
      </c>
      <c r="B366" s="13">
        <v>835</v>
      </c>
      <c r="C366" s="15">
        <v>1879</v>
      </c>
      <c r="D366" s="15" t="s">
        <v>218</v>
      </c>
      <c r="E366" s="51">
        <v>0.64375000000000004</v>
      </c>
      <c r="F366" s="51">
        <v>0.69791666666666663</v>
      </c>
      <c r="G366" s="52">
        <v>5.4166666666666669E-2</v>
      </c>
      <c r="H366" s="15" t="s">
        <v>166</v>
      </c>
      <c r="I366" s="52" t="str">
        <f>VLOOKUP(H366,'Master Codes'!B:C,2,FALSE)</f>
        <v>STA</v>
      </c>
      <c r="J366" s="13" t="s">
        <v>468</v>
      </c>
      <c r="K366" s="13" t="s">
        <v>144</v>
      </c>
      <c r="L366" s="52">
        <f t="shared" si="10"/>
        <v>5.4166666666666669E-2</v>
      </c>
      <c r="M366" s="85" t="str">
        <f t="shared" si="11"/>
        <v>08/26/2024-1879-RAP</v>
      </c>
    </row>
    <row r="367" spans="1:13" x14ac:dyDescent="0.25">
      <c r="A367" s="68">
        <v>45530</v>
      </c>
      <c r="B367" s="14">
        <v>849</v>
      </c>
      <c r="C367" s="16">
        <v>1925</v>
      </c>
      <c r="D367" s="16" t="s">
        <v>110</v>
      </c>
      <c r="E367" s="54">
        <v>0.65763888888888888</v>
      </c>
      <c r="F367" s="54">
        <v>0.87986111111111109</v>
      </c>
      <c r="G367" s="55">
        <v>0.22222222222222221</v>
      </c>
      <c r="H367" s="16">
        <v>64</v>
      </c>
      <c r="I367" s="55" t="str">
        <f>VLOOKUP(H367,'Master Codes'!B:C,2,FALSE)</f>
        <v>FLT</v>
      </c>
      <c r="J367" s="14" t="s">
        <v>469</v>
      </c>
      <c r="K367" s="14" t="s">
        <v>144</v>
      </c>
      <c r="L367" s="55">
        <f t="shared" si="10"/>
        <v>0.22222222222222221</v>
      </c>
      <c r="M367" s="10" t="str">
        <f t="shared" si="11"/>
        <v>08/26/2024-1925-TVC</v>
      </c>
    </row>
    <row r="368" spans="1:13" x14ac:dyDescent="0.25">
      <c r="A368" s="67">
        <v>45530</v>
      </c>
      <c r="B368" s="13">
        <v>804</v>
      </c>
      <c r="C368" s="15">
        <v>659</v>
      </c>
      <c r="D368" s="15" t="s">
        <v>65</v>
      </c>
      <c r="E368" s="51">
        <v>0.66249999999999998</v>
      </c>
      <c r="F368" s="51">
        <v>0.69374999999999998</v>
      </c>
      <c r="G368" s="52">
        <v>3.125E-2</v>
      </c>
      <c r="H368" s="15" t="s">
        <v>450</v>
      </c>
      <c r="I368" s="52" t="str">
        <f>VLOOKUP(H368,'Master Codes'!B:C,2,FALSE)</f>
        <v>MX</v>
      </c>
      <c r="J368" s="13" t="s">
        <v>470</v>
      </c>
      <c r="K368" s="13" t="s">
        <v>144</v>
      </c>
      <c r="L368" s="52">
        <f t="shared" si="10"/>
        <v>3.125E-2</v>
      </c>
      <c r="M368" s="85" t="str">
        <f t="shared" si="11"/>
        <v>08/26/2024-659-DEN</v>
      </c>
    </row>
    <row r="369" spans="1:13" x14ac:dyDescent="0.25">
      <c r="A369" s="68">
        <v>45531</v>
      </c>
      <c r="B369" s="14">
        <v>852</v>
      </c>
      <c r="C369" s="16">
        <v>281</v>
      </c>
      <c r="D369" s="16" t="s">
        <v>50</v>
      </c>
      <c r="E369" s="54">
        <v>0.27083333333333331</v>
      </c>
      <c r="F369" s="54">
        <v>0.29722222222222222</v>
      </c>
      <c r="G369" s="55">
        <v>2.6388888888888889E-2</v>
      </c>
      <c r="H369" s="16">
        <v>77</v>
      </c>
      <c r="I369" s="55" t="str">
        <f>VLOOKUP(H369,'Master Codes'!B:C,2,FALSE)</f>
        <v>WX</v>
      </c>
      <c r="J369" s="14" t="s">
        <v>471</v>
      </c>
      <c r="K369" s="14" t="s">
        <v>144</v>
      </c>
      <c r="L369" s="55">
        <f t="shared" si="10"/>
        <v>2.6388888888888889E-2</v>
      </c>
      <c r="M369" s="10" t="str">
        <f t="shared" si="11"/>
        <v>08/27/2024-281-SEA</v>
      </c>
    </row>
    <row r="370" spans="1:13" x14ac:dyDescent="0.25">
      <c r="A370" s="67">
        <v>45531</v>
      </c>
      <c r="B370" s="13">
        <v>815</v>
      </c>
      <c r="C370" s="15">
        <v>251</v>
      </c>
      <c r="D370" s="15" t="s">
        <v>129</v>
      </c>
      <c r="E370" s="51">
        <v>0.27777777777777779</v>
      </c>
      <c r="F370" s="51">
        <v>0.30416666666666664</v>
      </c>
      <c r="G370" s="52">
        <v>2.6388888888888889E-2</v>
      </c>
      <c r="H370" s="15">
        <v>77</v>
      </c>
      <c r="I370" s="52" t="str">
        <f>VLOOKUP(H370,'Master Codes'!B:C,2,FALSE)</f>
        <v>WX</v>
      </c>
      <c r="J370" s="13" t="s">
        <v>471</v>
      </c>
      <c r="K370" s="13" t="s">
        <v>144</v>
      </c>
      <c r="L370" s="52">
        <f t="shared" si="10"/>
        <v>2.6388888888888889E-2</v>
      </c>
      <c r="M370" s="85" t="str">
        <f t="shared" si="11"/>
        <v>08/27/2024-251-BOS</v>
      </c>
    </row>
    <row r="371" spans="1:13" x14ac:dyDescent="0.25">
      <c r="A371" s="68">
        <v>45531</v>
      </c>
      <c r="B371" s="14">
        <v>808</v>
      </c>
      <c r="C371" s="16">
        <v>341</v>
      </c>
      <c r="D371" s="16" t="s">
        <v>24</v>
      </c>
      <c r="E371" s="54">
        <v>0.29166666666666669</v>
      </c>
      <c r="F371" s="54">
        <v>0.31597222222222221</v>
      </c>
      <c r="G371" s="55">
        <v>2.4305555555555556E-2</v>
      </c>
      <c r="H371" s="16">
        <v>77</v>
      </c>
      <c r="I371" s="55" t="str">
        <f>VLOOKUP(H371,'Master Codes'!B:C,2,FALSE)</f>
        <v>WX</v>
      </c>
      <c r="J371" s="14" t="s">
        <v>471</v>
      </c>
      <c r="K371" s="14" t="s">
        <v>144</v>
      </c>
      <c r="L371" s="55">
        <f t="shared" si="10"/>
        <v>2.4305555555555556E-2</v>
      </c>
      <c r="M371" s="10" t="str">
        <f t="shared" si="11"/>
        <v>08/27/2024-341-MCO</v>
      </c>
    </row>
    <row r="372" spans="1:13" x14ac:dyDescent="0.25">
      <c r="A372" s="67">
        <v>45531</v>
      </c>
      <c r="B372" s="13">
        <v>829</v>
      </c>
      <c r="C372" s="15">
        <v>383</v>
      </c>
      <c r="D372" s="15" t="s">
        <v>81</v>
      </c>
      <c r="E372" s="51">
        <v>0.30555555555555558</v>
      </c>
      <c r="F372" s="51">
        <v>0.32083333333333336</v>
      </c>
      <c r="G372" s="52">
        <v>1.5277777777777777E-2</v>
      </c>
      <c r="H372" s="15">
        <v>77</v>
      </c>
      <c r="I372" s="52" t="str">
        <f>VLOOKUP(H372,'Master Codes'!B:C,2,FALSE)</f>
        <v>WX</v>
      </c>
      <c r="J372" s="13" t="s">
        <v>471</v>
      </c>
      <c r="K372" s="13" t="s">
        <v>144</v>
      </c>
      <c r="L372" s="52">
        <f t="shared" si="10"/>
        <v>1.5277777777777777E-2</v>
      </c>
      <c r="M372" s="85" t="str">
        <f t="shared" si="11"/>
        <v>08/27/2024-383-RSW</v>
      </c>
    </row>
    <row r="373" spans="1:13" x14ac:dyDescent="0.25">
      <c r="A373" s="68">
        <v>45531</v>
      </c>
      <c r="B373" s="14">
        <v>815</v>
      </c>
      <c r="C373" s="16">
        <v>657</v>
      </c>
      <c r="D373" s="16" t="s">
        <v>65</v>
      </c>
      <c r="E373" s="54">
        <v>0.65625</v>
      </c>
      <c r="F373" s="54">
        <v>0.69513888888888886</v>
      </c>
      <c r="G373" s="55">
        <v>3.888888888888889E-2</v>
      </c>
      <c r="H373" s="16">
        <v>64</v>
      </c>
      <c r="I373" s="55" t="str">
        <f>VLOOKUP(H373,'Master Codes'!B:C,2,FALSE)</f>
        <v>FLT</v>
      </c>
      <c r="J373" s="14" t="s">
        <v>472</v>
      </c>
      <c r="K373" s="14" t="s">
        <v>144</v>
      </c>
      <c r="L373" s="55">
        <f t="shared" si="10"/>
        <v>3.888888888888889E-2</v>
      </c>
      <c r="M373" s="10" t="str">
        <f t="shared" si="11"/>
        <v>08/27/2024-657-DEN</v>
      </c>
    </row>
    <row r="374" spans="1:13" x14ac:dyDescent="0.25">
      <c r="A374" s="67">
        <v>45532</v>
      </c>
      <c r="B374" s="13">
        <v>852</v>
      </c>
      <c r="C374" s="15">
        <v>667</v>
      </c>
      <c r="D374" s="15" t="s">
        <v>43</v>
      </c>
      <c r="E374" s="51">
        <v>0.29166666666666669</v>
      </c>
      <c r="F374" s="51">
        <v>0.29444444444444445</v>
      </c>
      <c r="G374" s="52">
        <v>2.7777777777777779E-3</v>
      </c>
      <c r="H374" s="15">
        <v>65</v>
      </c>
      <c r="I374" s="52" t="str">
        <f>VLOOKUP(H374,'Master Codes'!B:C,2,FALSE)</f>
        <v>FLT</v>
      </c>
      <c r="J374" s="13" t="s">
        <v>473</v>
      </c>
      <c r="K374" s="13" t="s">
        <v>47</v>
      </c>
      <c r="L374" s="52">
        <f t="shared" si="10"/>
        <v>2.7777777777777779E-3</v>
      </c>
      <c r="M374" s="85" t="str">
        <f t="shared" si="11"/>
        <v>08/28/2024-667-IAD</v>
      </c>
    </row>
    <row r="375" spans="1:13" x14ac:dyDescent="0.25">
      <c r="A375" s="68">
        <v>45532</v>
      </c>
      <c r="B375" s="14">
        <v>815</v>
      </c>
      <c r="C375" s="16">
        <v>421</v>
      </c>
      <c r="D375" s="16" t="s">
        <v>54</v>
      </c>
      <c r="E375" s="54">
        <v>0.33333333333333331</v>
      </c>
      <c r="F375" s="54">
        <v>0.33888888888888891</v>
      </c>
      <c r="G375" s="55">
        <v>5.5555555555555558E-3</v>
      </c>
      <c r="H375" s="16" t="s">
        <v>71</v>
      </c>
      <c r="I375" s="55" t="str">
        <f>VLOOKUP(H375,'Master Codes'!B:C,2,FALSE)</f>
        <v>SY</v>
      </c>
      <c r="J375" s="14" t="s">
        <v>474</v>
      </c>
      <c r="K375" s="14" t="s">
        <v>47</v>
      </c>
      <c r="L375" s="55">
        <f t="shared" si="10"/>
        <v>5.5555555555555558E-3</v>
      </c>
      <c r="M375" s="10" t="str">
        <f t="shared" si="11"/>
        <v>08/28/2024-421-LAX</v>
      </c>
    </row>
    <row r="376" spans="1:13" x14ac:dyDescent="0.25">
      <c r="A376" s="67">
        <v>45532</v>
      </c>
      <c r="B376" s="13">
        <v>829</v>
      </c>
      <c r="C376" s="15">
        <v>395</v>
      </c>
      <c r="D376" s="15" t="s">
        <v>52</v>
      </c>
      <c r="E376" s="51">
        <v>0.61111111111111116</v>
      </c>
      <c r="F376" s="51">
        <v>0.64375000000000004</v>
      </c>
      <c r="G376" s="52">
        <v>3.2638888888888891E-2</v>
      </c>
      <c r="H376" s="15">
        <v>46</v>
      </c>
      <c r="I376" s="52" t="str">
        <f>VLOOKUP(H376,'Master Codes'!B:C,2,FALSE)</f>
        <v>MX</v>
      </c>
      <c r="J376" s="13" t="s">
        <v>475</v>
      </c>
      <c r="K376" s="13" t="s">
        <v>47</v>
      </c>
      <c r="L376" s="52">
        <f t="shared" si="10"/>
        <v>3.2638888888888891E-2</v>
      </c>
      <c r="M376" s="85" t="str">
        <f t="shared" si="11"/>
        <v>08/28/2024-395-SFO</v>
      </c>
    </row>
    <row r="377" spans="1:13" x14ac:dyDescent="0.25">
      <c r="A377" s="68">
        <v>45532</v>
      </c>
      <c r="B377" s="14">
        <v>843</v>
      </c>
      <c r="C377" s="16">
        <v>425</v>
      </c>
      <c r="D377" s="16" t="s">
        <v>54</v>
      </c>
      <c r="E377" s="54">
        <v>0.62083333333333335</v>
      </c>
      <c r="F377" s="54">
        <v>0.62430555555555556</v>
      </c>
      <c r="G377" s="55">
        <v>3.472222222222222E-3</v>
      </c>
      <c r="H377" s="16" t="s">
        <v>476</v>
      </c>
      <c r="I377" s="55" t="str">
        <f>VLOOKUP(H377,'Master Codes'!B:C,2,FALSE)</f>
        <v>STA</v>
      </c>
      <c r="J377" s="14" t="s">
        <v>477</v>
      </c>
      <c r="K377" s="14" t="s">
        <v>47</v>
      </c>
      <c r="L377" s="55">
        <f t="shared" si="10"/>
        <v>3.472222222222222E-3</v>
      </c>
      <c r="M377" s="10" t="str">
        <f t="shared" si="11"/>
        <v>08/28/2024-425-LAX</v>
      </c>
    </row>
    <row r="378" spans="1:13" x14ac:dyDescent="0.25">
      <c r="A378" s="67">
        <v>45533</v>
      </c>
      <c r="B378" s="13">
        <v>849</v>
      </c>
      <c r="C378" s="15">
        <v>193</v>
      </c>
      <c r="D378" s="15" t="s">
        <v>21</v>
      </c>
      <c r="E378" s="51">
        <v>0.30555555555555558</v>
      </c>
      <c r="F378" s="51">
        <v>0.31736111111111109</v>
      </c>
      <c r="G378" s="52">
        <v>1.1805555555555555E-2</v>
      </c>
      <c r="H378" s="15">
        <v>37</v>
      </c>
      <c r="I378" s="52" t="str">
        <f>VLOOKUP(H378,'Master Codes'!B:C,2,FALSE)</f>
        <v>CAT</v>
      </c>
      <c r="J378" s="13" t="s">
        <v>478</v>
      </c>
      <c r="K378" s="13" t="s">
        <v>102</v>
      </c>
      <c r="L378" s="52">
        <f t="shared" si="10"/>
        <v>1.1805555555555555E-2</v>
      </c>
      <c r="M378" s="85" t="str">
        <f t="shared" si="11"/>
        <v>08/29/2024-193-BWI</v>
      </c>
    </row>
    <row r="379" spans="1:13" x14ac:dyDescent="0.25">
      <c r="A379" s="68">
        <v>45533</v>
      </c>
      <c r="B379" s="14">
        <v>842</v>
      </c>
      <c r="C379" s="16">
        <v>367</v>
      </c>
      <c r="D379" s="16" t="s">
        <v>93</v>
      </c>
      <c r="E379" s="54">
        <v>0.33819444444444446</v>
      </c>
      <c r="F379" s="54">
        <v>0.38958333333333334</v>
      </c>
      <c r="G379" s="55">
        <v>5.1388888888888887E-2</v>
      </c>
      <c r="H379" s="16">
        <v>64</v>
      </c>
      <c r="I379" s="55" t="str">
        <f>VLOOKUP(H379,'Master Codes'!B:C,2,FALSE)</f>
        <v>FLT</v>
      </c>
      <c r="J379" s="14" t="s">
        <v>479</v>
      </c>
      <c r="K379" s="14" t="s">
        <v>102</v>
      </c>
      <c r="L379" s="55">
        <f t="shared" si="10"/>
        <v>5.1388888888888887E-2</v>
      </c>
      <c r="M379" s="10" t="str">
        <f t="shared" si="11"/>
        <v>08/29/2024-367-TPA</v>
      </c>
    </row>
    <row r="380" spans="1:13" x14ac:dyDescent="0.25">
      <c r="A380" s="67">
        <v>45533</v>
      </c>
      <c r="B380" s="13">
        <v>838</v>
      </c>
      <c r="C380" s="15">
        <v>505</v>
      </c>
      <c r="D380" s="15" t="s">
        <v>33</v>
      </c>
      <c r="E380" s="51">
        <v>0.35208333333333336</v>
      </c>
      <c r="F380" s="51">
        <v>0.37916666666666665</v>
      </c>
      <c r="G380" s="52">
        <v>2.7083333333333334E-2</v>
      </c>
      <c r="H380" s="15">
        <v>37</v>
      </c>
      <c r="I380" s="52" t="str">
        <f>VLOOKUP(H380,'Master Codes'!B:C,2,FALSE)</f>
        <v>CAT</v>
      </c>
      <c r="J380" s="13" t="s">
        <v>480</v>
      </c>
      <c r="K380" s="13" t="s">
        <v>102</v>
      </c>
      <c r="L380" s="52">
        <f t="shared" si="10"/>
        <v>2.7083333333333334E-2</v>
      </c>
      <c r="M380" s="85" t="str">
        <f t="shared" si="11"/>
        <v>08/29/2024-505-DFW</v>
      </c>
    </row>
    <row r="381" spans="1:13" x14ac:dyDescent="0.25">
      <c r="A381" s="68">
        <v>45533</v>
      </c>
      <c r="B381" s="14">
        <v>828</v>
      </c>
      <c r="C381" s="16">
        <v>909</v>
      </c>
      <c r="D381" s="16" t="s">
        <v>31</v>
      </c>
      <c r="E381" s="54">
        <v>0.35694444444444445</v>
      </c>
      <c r="F381" s="54">
        <v>0.3888888888888889</v>
      </c>
      <c r="G381" s="55">
        <v>3.1944444444444442E-2</v>
      </c>
      <c r="H381" s="16">
        <v>37</v>
      </c>
      <c r="I381" s="55" t="str">
        <f>VLOOKUP(H381,'Master Codes'!B:C,2,FALSE)</f>
        <v>CAT</v>
      </c>
      <c r="J381" s="14" t="s">
        <v>480</v>
      </c>
      <c r="K381" s="14" t="s">
        <v>102</v>
      </c>
      <c r="L381" s="55">
        <f t="shared" si="10"/>
        <v>3.1944444444444442E-2</v>
      </c>
      <c r="M381" s="10" t="str">
        <f t="shared" si="11"/>
        <v>08/29/2024-909-ILM</v>
      </c>
    </row>
    <row r="382" spans="1:13" x14ac:dyDescent="0.25">
      <c r="A382" s="67">
        <v>45533</v>
      </c>
      <c r="B382" s="13">
        <v>832</v>
      </c>
      <c r="C382" s="15">
        <v>1123</v>
      </c>
      <c r="D382" s="15" t="s">
        <v>28</v>
      </c>
      <c r="E382" s="51">
        <v>0.3611111111111111</v>
      </c>
      <c r="F382" s="51">
        <v>0.3972222222222222</v>
      </c>
      <c r="G382" s="52">
        <v>3.6111111111111108E-2</v>
      </c>
      <c r="H382" s="15">
        <v>37</v>
      </c>
      <c r="I382" s="52" t="str">
        <f>VLOOKUP(H382,'Master Codes'!B:C,2,FALSE)</f>
        <v>CAT</v>
      </c>
      <c r="J382" s="13" t="s">
        <v>480</v>
      </c>
      <c r="K382" s="13" t="s">
        <v>102</v>
      </c>
      <c r="L382" s="52">
        <f t="shared" si="10"/>
        <v>3.6111111111111108E-2</v>
      </c>
      <c r="M382" s="85" t="str">
        <f t="shared" si="11"/>
        <v>08/29/2024-1123-SYR</v>
      </c>
    </row>
    <row r="383" spans="1:13" x14ac:dyDescent="0.25">
      <c r="A383" s="68">
        <v>45533</v>
      </c>
      <c r="B383" s="14">
        <v>847</v>
      </c>
      <c r="C383" s="16">
        <v>103</v>
      </c>
      <c r="D383" s="16" t="s">
        <v>69</v>
      </c>
      <c r="E383" s="54">
        <v>0.3659722222222222</v>
      </c>
      <c r="F383" s="54">
        <v>0.37291666666666667</v>
      </c>
      <c r="G383" s="55">
        <v>6.9444444444444441E-3</v>
      </c>
      <c r="H383" s="16" t="s">
        <v>90</v>
      </c>
      <c r="I383" s="55" t="str">
        <f>VLOOKUP(H383,'Master Codes'!B:C,2,FALSE)</f>
        <v>LATE</v>
      </c>
      <c r="J383" s="14" t="s">
        <v>481</v>
      </c>
      <c r="K383" s="14" t="s">
        <v>102</v>
      </c>
      <c r="L383" s="55">
        <f t="shared" si="10"/>
        <v>6.9444444444444441E-3</v>
      </c>
      <c r="M383" s="10" t="str">
        <f t="shared" si="11"/>
        <v>08/29/2024-103-LAS</v>
      </c>
    </row>
    <row r="384" spans="1:13" x14ac:dyDescent="0.25">
      <c r="A384" s="67">
        <v>45533</v>
      </c>
      <c r="B384" s="13">
        <v>830</v>
      </c>
      <c r="C384" s="15">
        <v>1053</v>
      </c>
      <c r="D384" s="15" t="s">
        <v>41</v>
      </c>
      <c r="E384" s="51">
        <v>0.37083333333333335</v>
      </c>
      <c r="F384" s="51">
        <v>0.375</v>
      </c>
      <c r="G384" s="52">
        <v>4.1666666666666666E-3</v>
      </c>
      <c r="H384" s="15">
        <v>41</v>
      </c>
      <c r="I384" s="52" t="str">
        <f>VLOOKUP(H384,'Master Codes'!B:C,2,FALSE)</f>
        <v>MX</v>
      </c>
      <c r="J384" s="13" t="s">
        <v>482</v>
      </c>
      <c r="K384" s="13" t="s">
        <v>102</v>
      </c>
      <c r="L384" s="52">
        <f t="shared" si="10"/>
        <v>4.1666666666666666E-3</v>
      </c>
      <c r="M384" s="85" t="str">
        <f t="shared" si="11"/>
        <v>08/29/2024-1053-PIT</v>
      </c>
    </row>
    <row r="385" spans="1:13" x14ac:dyDescent="0.25">
      <c r="A385" s="68">
        <v>45533</v>
      </c>
      <c r="B385" s="14">
        <v>837</v>
      </c>
      <c r="C385" s="16">
        <v>1273</v>
      </c>
      <c r="D385" s="16" t="s">
        <v>61</v>
      </c>
      <c r="E385" s="54">
        <v>0.59722222222222221</v>
      </c>
      <c r="F385" s="54">
        <v>0.59791666666666665</v>
      </c>
      <c r="G385" s="55">
        <v>6.9444444444444447E-4</v>
      </c>
      <c r="H385" s="16">
        <v>87</v>
      </c>
      <c r="I385" s="55" t="str">
        <f>VLOOKUP(H385,'Master Codes'!B:C,2,FALSE)</f>
        <v>ATC</v>
      </c>
      <c r="J385" s="14" t="s">
        <v>483</v>
      </c>
      <c r="K385" s="14" t="s">
        <v>47</v>
      </c>
      <c r="L385" s="55">
        <f t="shared" si="10"/>
        <v>6.9444444444444447E-4</v>
      </c>
      <c r="M385" s="10" t="str">
        <f t="shared" si="11"/>
        <v>08/29/2024-1273-RNO</v>
      </c>
    </row>
    <row r="386" spans="1:13" x14ac:dyDescent="0.25">
      <c r="A386" s="67">
        <v>45533</v>
      </c>
      <c r="B386" s="13">
        <v>809</v>
      </c>
      <c r="C386" s="15">
        <v>1813</v>
      </c>
      <c r="D386" s="15" t="s">
        <v>253</v>
      </c>
      <c r="E386" s="51">
        <v>0.59305555555555556</v>
      </c>
      <c r="F386" s="51">
        <v>0.60763888888888884</v>
      </c>
      <c r="G386" s="52">
        <v>1.4583333333333334E-2</v>
      </c>
      <c r="H386" s="15">
        <v>93</v>
      </c>
      <c r="I386" s="52" t="str">
        <f>VLOOKUP(H386,'Master Codes'!B:C,2,FALSE)</f>
        <v>LATE</v>
      </c>
      <c r="J386" s="13" t="s">
        <v>202</v>
      </c>
      <c r="K386" s="13" t="s">
        <v>47</v>
      </c>
      <c r="L386" s="52">
        <f t="shared" ref="L386:L449" si="12" xml:space="preserve"> G386 / COUNTIFS($A:$A, A386, $C:$C, C386)</f>
        <v>1.4583333333333334E-2</v>
      </c>
      <c r="M386" s="85" t="str">
        <f t="shared" ref="M386:M449" si="13">TEXT(A386, "MM/DD/YYYY") &amp; "-" &amp; C386 &amp; "-" &amp; D386</f>
        <v>08/29/2024-1813-VPS</v>
      </c>
    </row>
    <row r="387" spans="1:13" x14ac:dyDescent="0.25">
      <c r="A387" s="68">
        <v>45533</v>
      </c>
      <c r="B387" s="14">
        <v>822</v>
      </c>
      <c r="C387" s="16">
        <v>407</v>
      </c>
      <c r="D387" s="16" t="s">
        <v>45</v>
      </c>
      <c r="E387" s="54">
        <v>0.62083333333333335</v>
      </c>
      <c r="F387" s="54">
        <v>0.62430555555555556</v>
      </c>
      <c r="G387" s="55">
        <v>3.472222222222222E-3</v>
      </c>
      <c r="H387" s="16">
        <v>87</v>
      </c>
      <c r="I387" s="55" t="str">
        <f>VLOOKUP(H387,'Master Codes'!B:C,2,FALSE)</f>
        <v>ATC</v>
      </c>
      <c r="J387" s="14" t="s">
        <v>483</v>
      </c>
      <c r="K387" s="14" t="s">
        <v>47</v>
      </c>
      <c r="L387" s="55">
        <f t="shared" si="12"/>
        <v>3.472222222222222E-3</v>
      </c>
      <c r="M387" s="10" t="str">
        <f t="shared" si="13"/>
        <v>08/29/2024-407-SAN</v>
      </c>
    </row>
    <row r="388" spans="1:13" x14ac:dyDescent="0.25">
      <c r="A388" s="67">
        <v>45533</v>
      </c>
      <c r="B388" s="13">
        <v>840</v>
      </c>
      <c r="C388" s="15">
        <v>285</v>
      </c>
      <c r="D388" s="15" t="s">
        <v>50</v>
      </c>
      <c r="E388" s="51">
        <v>0.625</v>
      </c>
      <c r="F388" s="51">
        <v>0.6333333333333333</v>
      </c>
      <c r="G388" s="52">
        <v>8.3333333333333332E-3</v>
      </c>
      <c r="H388" s="15">
        <v>87</v>
      </c>
      <c r="I388" s="52" t="str">
        <f>VLOOKUP(H388,'Master Codes'!B:C,2,FALSE)</f>
        <v>ATC</v>
      </c>
      <c r="J388" s="13" t="s">
        <v>483</v>
      </c>
      <c r="K388" s="13" t="s">
        <v>47</v>
      </c>
      <c r="L388" s="52">
        <f t="shared" si="12"/>
        <v>8.3333333333333332E-3</v>
      </c>
      <c r="M388" s="85" t="str">
        <f t="shared" si="13"/>
        <v>08/29/2024-285-SEA</v>
      </c>
    </row>
    <row r="389" spans="1:13" x14ac:dyDescent="0.25">
      <c r="A389" s="68">
        <v>45533</v>
      </c>
      <c r="B389" s="14">
        <v>836</v>
      </c>
      <c r="C389" s="16">
        <v>499</v>
      </c>
      <c r="D389" s="16" t="s">
        <v>57</v>
      </c>
      <c r="E389" s="54">
        <v>0.64375000000000004</v>
      </c>
      <c r="F389" s="54">
        <v>0.6479166666666667</v>
      </c>
      <c r="G389" s="55">
        <v>4.1666666666666666E-3</v>
      </c>
      <c r="H389" s="16">
        <v>87</v>
      </c>
      <c r="I389" s="55" t="str">
        <f>VLOOKUP(H389,'Master Codes'!B:C,2,FALSE)</f>
        <v>ATC</v>
      </c>
      <c r="J389" s="14" t="s">
        <v>483</v>
      </c>
      <c r="K389" s="14" t="s">
        <v>47</v>
      </c>
      <c r="L389" s="55">
        <f t="shared" si="12"/>
        <v>4.1666666666666666E-3</v>
      </c>
      <c r="M389" s="10" t="str">
        <f t="shared" si="13"/>
        <v>08/29/2024-499-IND</v>
      </c>
    </row>
    <row r="390" spans="1:13" x14ac:dyDescent="0.25">
      <c r="A390" s="67">
        <v>45533</v>
      </c>
      <c r="B390" s="13">
        <v>838</v>
      </c>
      <c r="C390" s="15">
        <v>659</v>
      </c>
      <c r="D390" s="15" t="s">
        <v>65</v>
      </c>
      <c r="E390" s="51">
        <v>0.65763888888888888</v>
      </c>
      <c r="F390" s="51">
        <v>0.68055555555555558</v>
      </c>
      <c r="G390" s="52">
        <v>2.0833333333333332E-2</v>
      </c>
      <c r="H390" s="15">
        <v>93</v>
      </c>
      <c r="I390" s="52" t="str">
        <f>VLOOKUP(H390,'Master Codes'!B:C,2,FALSE)</f>
        <v>LATE</v>
      </c>
      <c r="J390" s="13" t="s">
        <v>484</v>
      </c>
      <c r="K390" s="13" t="s">
        <v>47</v>
      </c>
      <c r="L390" s="52">
        <f t="shared" si="12"/>
        <v>2.0833333333333332E-2</v>
      </c>
      <c r="M390" s="85" t="str">
        <f t="shared" si="13"/>
        <v>08/29/2024-659-DEN</v>
      </c>
    </row>
    <row r="391" spans="1:13" x14ac:dyDescent="0.25">
      <c r="A391" s="67">
        <v>45533</v>
      </c>
      <c r="B391" s="13">
        <v>816</v>
      </c>
      <c r="C391" s="15">
        <v>681</v>
      </c>
      <c r="D391" s="15" t="s">
        <v>159</v>
      </c>
      <c r="E391" s="51">
        <v>0.67638888888888893</v>
      </c>
      <c r="F391" s="51">
        <v>0.74861111111111112</v>
      </c>
      <c r="G391" s="52">
        <v>1.7361111111111112E-2</v>
      </c>
      <c r="H391" s="15">
        <v>93</v>
      </c>
      <c r="I391" s="52" t="str">
        <f>VLOOKUP(H391,'Master Codes'!B:C,2,FALSE)</f>
        <v>LATE</v>
      </c>
      <c r="J391" s="13" t="s">
        <v>485</v>
      </c>
      <c r="K391" s="13" t="s">
        <v>47</v>
      </c>
      <c r="L391" s="52">
        <f t="shared" si="12"/>
        <v>1.7361111111111112E-2</v>
      </c>
      <c r="M391" s="85" t="str">
        <f t="shared" si="13"/>
        <v>08/29/2024-681-HOU</v>
      </c>
    </row>
    <row r="392" spans="1:13" x14ac:dyDescent="0.25">
      <c r="A392" s="67">
        <v>45533</v>
      </c>
      <c r="B392" s="13">
        <v>856</v>
      </c>
      <c r="C392" s="15">
        <v>295</v>
      </c>
      <c r="D392" s="15" t="s">
        <v>113</v>
      </c>
      <c r="E392" s="51">
        <v>0.63472222222222219</v>
      </c>
      <c r="F392" s="51">
        <v>0.74097222222222225</v>
      </c>
      <c r="G392" s="52">
        <v>6.9444444444444441E-3</v>
      </c>
      <c r="H392" s="15">
        <v>93</v>
      </c>
      <c r="I392" s="52" t="str">
        <f>VLOOKUP(H392,'Master Codes'!B:C,2,FALSE)</f>
        <v>LATE</v>
      </c>
      <c r="J392" s="13" t="s">
        <v>486</v>
      </c>
      <c r="K392" s="13" t="s">
        <v>47</v>
      </c>
      <c r="L392" s="52">
        <f t="shared" si="12"/>
        <v>6.9444444444444441E-3</v>
      </c>
      <c r="M392" s="85" t="str">
        <f t="shared" si="13"/>
        <v>08/29/2024-295-PDX</v>
      </c>
    </row>
    <row r="393" spans="1:13" x14ac:dyDescent="0.25">
      <c r="A393" s="68">
        <v>45533</v>
      </c>
      <c r="B393" s="14">
        <v>848</v>
      </c>
      <c r="C393" s="16">
        <v>105</v>
      </c>
      <c r="D393" s="16" t="s">
        <v>69</v>
      </c>
      <c r="E393" s="54">
        <v>0.68541666666666667</v>
      </c>
      <c r="F393" s="54">
        <v>0.82291666666666663</v>
      </c>
      <c r="G393" s="55">
        <v>3.1944444444444442E-2</v>
      </c>
      <c r="H393" s="16">
        <v>71</v>
      </c>
      <c r="I393" s="55" t="str">
        <f>VLOOKUP(H393,'Master Codes'!B:C,2,FALSE)</f>
        <v>WX</v>
      </c>
      <c r="J393" s="14" t="s">
        <v>487</v>
      </c>
      <c r="K393" s="14" t="s">
        <v>47</v>
      </c>
      <c r="L393" s="55">
        <f t="shared" si="12"/>
        <v>3.1944444444444442E-2</v>
      </c>
      <c r="M393" s="10" t="str">
        <f t="shared" si="13"/>
        <v>08/29/2024-105-LAS</v>
      </c>
    </row>
    <row r="394" spans="1:13" x14ac:dyDescent="0.25">
      <c r="A394" s="68">
        <v>45533</v>
      </c>
      <c r="B394" s="14">
        <v>815</v>
      </c>
      <c r="C394" s="16">
        <v>1815</v>
      </c>
      <c r="D394" s="16" t="s">
        <v>63</v>
      </c>
      <c r="E394" s="54">
        <v>0.68055555555555558</v>
      </c>
      <c r="F394" s="54">
        <v>0.71805555555555556</v>
      </c>
      <c r="G394" s="55">
        <v>1.3888888888888888E-2</v>
      </c>
      <c r="H394" s="16">
        <v>93</v>
      </c>
      <c r="I394" s="55" t="str">
        <f>VLOOKUP(H394,'Master Codes'!B:C,2,FALSE)</f>
        <v>LATE</v>
      </c>
      <c r="J394" s="14" t="s">
        <v>488</v>
      </c>
      <c r="K394" s="14" t="s">
        <v>47</v>
      </c>
      <c r="L394" s="55">
        <f t="shared" si="12"/>
        <v>1.3888888888888888E-2</v>
      </c>
      <c r="M394" s="10" t="str">
        <f t="shared" si="13"/>
        <v>08/29/2024-1815-MKE</v>
      </c>
    </row>
    <row r="395" spans="1:13" x14ac:dyDescent="0.25">
      <c r="A395" s="68">
        <v>45533</v>
      </c>
      <c r="B395" s="14">
        <v>842</v>
      </c>
      <c r="C395" s="16">
        <v>1953</v>
      </c>
      <c r="D395" s="16" t="s">
        <v>67</v>
      </c>
      <c r="E395" s="54">
        <v>0.69027777777777777</v>
      </c>
      <c r="F395" s="54">
        <v>0.7895833333333333</v>
      </c>
      <c r="G395" s="55">
        <v>9.3055555555555558E-2</v>
      </c>
      <c r="H395" s="16">
        <v>93</v>
      </c>
      <c r="I395" s="55" t="str">
        <f>VLOOKUP(H395,'Master Codes'!B:C,2,FALSE)</f>
        <v>LATE</v>
      </c>
      <c r="J395" s="14" t="s">
        <v>489</v>
      </c>
      <c r="K395" s="14" t="s">
        <v>47</v>
      </c>
      <c r="L395" s="55">
        <f t="shared" si="12"/>
        <v>9.3055555555555558E-2</v>
      </c>
      <c r="M395" s="10" t="str">
        <f t="shared" si="13"/>
        <v>08/29/2024-1953-COS</v>
      </c>
    </row>
    <row r="396" spans="1:13" x14ac:dyDescent="0.25">
      <c r="A396" s="68">
        <v>45533</v>
      </c>
      <c r="B396" s="14">
        <v>847</v>
      </c>
      <c r="C396" s="16">
        <v>261</v>
      </c>
      <c r="D396" s="16" t="s">
        <v>120</v>
      </c>
      <c r="E396" s="54">
        <v>0.72916666666666663</v>
      </c>
      <c r="F396" s="54">
        <v>0.79583333333333328</v>
      </c>
      <c r="G396" s="55">
        <v>3.125E-2</v>
      </c>
      <c r="H396" s="16">
        <v>93</v>
      </c>
      <c r="I396" s="55" t="str">
        <f>VLOOKUP(H396,'Master Codes'!B:C,2,FALSE)</f>
        <v>LATE</v>
      </c>
      <c r="J396" s="14" t="s">
        <v>490</v>
      </c>
      <c r="K396" s="14" t="s">
        <v>47</v>
      </c>
      <c r="L396" s="55">
        <f t="shared" si="12"/>
        <v>3.125E-2</v>
      </c>
      <c r="M396" s="10" t="str">
        <f t="shared" si="13"/>
        <v>08/29/2024-261-ORD</v>
      </c>
    </row>
    <row r="397" spans="1:13" x14ac:dyDescent="0.25">
      <c r="A397" s="68">
        <v>45534</v>
      </c>
      <c r="B397" s="14">
        <v>822</v>
      </c>
      <c r="C397" s="16">
        <v>383</v>
      </c>
      <c r="D397" s="16" t="s">
        <v>81</v>
      </c>
      <c r="E397" s="54">
        <v>0.25</v>
      </c>
      <c r="F397" s="54">
        <v>0.25416666666666665</v>
      </c>
      <c r="G397" s="55">
        <v>4.1666666666666666E-3</v>
      </c>
      <c r="H397" s="16">
        <v>41</v>
      </c>
      <c r="I397" s="55" t="str">
        <f>VLOOKUP(H397,'Master Codes'!B:C,2,FALSE)</f>
        <v>MX</v>
      </c>
      <c r="J397" s="14" t="s">
        <v>491</v>
      </c>
      <c r="K397" s="14" t="s">
        <v>102</v>
      </c>
      <c r="L397" s="55">
        <f t="shared" si="12"/>
        <v>4.1666666666666666E-3</v>
      </c>
      <c r="M397" s="10" t="str">
        <f t="shared" si="13"/>
        <v>08/30/2024-383-RSW</v>
      </c>
    </row>
    <row r="398" spans="1:13" x14ac:dyDescent="0.25">
      <c r="A398" s="67">
        <v>45534</v>
      </c>
      <c r="B398" s="13">
        <v>837</v>
      </c>
      <c r="C398" s="15">
        <v>567</v>
      </c>
      <c r="D398" s="15" t="s">
        <v>16</v>
      </c>
      <c r="E398" s="51">
        <v>0.28749999999999998</v>
      </c>
      <c r="F398" s="51">
        <v>0.30694444444444446</v>
      </c>
      <c r="G398" s="52">
        <v>1.9444444444444445E-2</v>
      </c>
      <c r="H398" s="15">
        <v>46</v>
      </c>
      <c r="I398" s="52" t="str">
        <f>VLOOKUP(H398,'Master Codes'!B:C,2,FALSE)</f>
        <v>MX</v>
      </c>
      <c r="J398" s="13" t="s">
        <v>492</v>
      </c>
      <c r="K398" s="13" t="s">
        <v>102</v>
      </c>
      <c r="L398" s="52">
        <f t="shared" si="12"/>
        <v>1.9444444444444445E-2</v>
      </c>
      <c r="M398" s="85" t="str">
        <f t="shared" si="13"/>
        <v>08/30/2024-567-JFK</v>
      </c>
    </row>
    <row r="399" spans="1:13" x14ac:dyDescent="0.25">
      <c r="A399" s="68">
        <v>45534</v>
      </c>
      <c r="B399" s="14">
        <v>847</v>
      </c>
      <c r="C399" s="16">
        <v>233</v>
      </c>
      <c r="D399" s="16" t="s">
        <v>186</v>
      </c>
      <c r="E399" s="54">
        <v>0.29166666666666669</v>
      </c>
      <c r="F399" s="54">
        <v>0.2986111111111111</v>
      </c>
      <c r="G399" s="55">
        <v>6.9444444444444441E-3</v>
      </c>
      <c r="H399" s="16" t="s">
        <v>493</v>
      </c>
      <c r="I399" s="55" t="str">
        <f>VLOOKUP(H399,'Master Codes'!B:C,2,FALSE)</f>
        <v>STA</v>
      </c>
      <c r="J399" s="14" t="s">
        <v>494</v>
      </c>
      <c r="K399" s="14" t="s">
        <v>102</v>
      </c>
      <c r="L399" s="55">
        <f t="shared" si="12"/>
        <v>6.9444444444444441E-3</v>
      </c>
      <c r="M399" s="10" t="str">
        <f t="shared" si="13"/>
        <v>08/30/2024-233-EWR</v>
      </c>
    </row>
    <row r="400" spans="1:13" x14ac:dyDescent="0.25">
      <c r="A400" s="67">
        <v>45534</v>
      </c>
      <c r="B400" s="13">
        <v>840</v>
      </c>
      <c r="C400" s="15">
        <v>195</v>
      </c>
      <c r="D400" s="15" t="s">
        <v>21</v>
      </c>
      <c r="E400" s="51">
        <v>0.32430555555555557</v>
      </c>
      <c r="F400" s="51">
        <v>0.33263888888888887</v>
      </c>
      <c r="G400" s="52">
        <v>8.3333333333333332E-3</v>
      </c>
      <c r="H400" s="15">
        <v>37</v>
      </c>
      <c r="I400" s="52" t="str">
        <f>VLOOKUP(H400,'Master Codes'!B:C,2,FALSE)</f>
        <v>CAT</v>
      </c>
      <c r="J400" s="13" t="s">
        <v>495</v>
      </c>
      <c r="K400" s="13" t="s">
        <v>102</v>
      </c>
      <c r="L400" s="52">
        <f t="shared" si="12"/>
        <v>8.3333333333333332E-3</v>
      </c>
      <c r="M400" s="85" t="str">
        <f t="shared" si="13"/>
        <v>08/30/2024-195-BWI</v>
      </c>
    </row>
    <row r="401" spans="1:13" x14ac:dyDescent="0.25">
      <c r="A401" s="68">
        <v>45534</v>
      </c>
      <c r="B401" s="14">
        <v>838</v>
      </c>
      <c r="C401" s="16">
        <v>1627</v>
      </c>
      <c r="D401" s="16" t="s">
        <v>496</v>
      </c>
      <c r="E401" s="54">
        <v>0.33819444444444446</v>
      </c>
      <c r="F401" s="54">
        <v>0.36736111111111114</v>
      </c>
      <c r="G401" s="55">
        <v>2.9166666666666667E-2</v>
      </c>
      <c r="H401" s="16">
        <v>64</v>
      </c>
      <c r="I401" s="55" t="str">
        <f>VLOOKUP(H401,'Master Codes'!B:C,2,FALSE)</f>
        <v>FLT</v>
      </c>
      <c r="J401" s="14" t="s">
        <v>497</v>
      </c>
      <c r="K401" s="14" t="s">
        <v>102</v>
      </c>
      <c r="L401" s="55">
        <f t="shared" si="12"/>
        <v>2.9166666666666667E-2</v>
      </c>
      <c r="M401" s="10" t="str">
        <f t="shared" si="13"/>
        <v>08/30/2024-1627-ATL</v>
      </c>
    </row>
    <row r="402" spans="1:13" x14ac:dyDescent="0.25">
      <c r="A402" s="67">
        <v>45534</v>
      </c>
      <c r="B402" s="13">
        <v>813</v>
      </c>
      <c r="C402" s="15">
        <v>281</v>
      </c>
      <c r="D402" s="15" t="s">
        <v>50</v>
      </c>
      <c r="E402" s="51">
        <v>0.33333333333333331</v>
      </c>
      <c r="F402" s="51">
        <v>0.33402777777777776</v>
      </c>
      <c r="G402" s="52">
        <v>6.9444444444444447E-4</v>
      </c>
      <c r="H402" s="15" t="s">
        <v>90</v>
      </c>
      <c r="I402" s="52" t="str">
        <f>VLOOKUP(H402,'Master Codes'!B:C,2,FALSE)</f>
        <v>LATE</v>
      </c>
      <c r="J402" s="13" t="s">
        <v>498</v>
      </c>
      <c r="K402" s="13" t="s">
        <v>102</v>
      </c>
      <c r="L402" s="52">
        <f t="shared" si="12"/>
        <v>6.9444444444444447E-4</v>
      </c>
      <c r="M402" s="85" t="str">
        <f t="shared" si="13"/>
        <v>08/30/2024-281-SEA</v>
      </c>
    </row>
    <row r="403" spans="1:13" x14ac:dyDescent="0.25">
      <c r="A403" s="68">
        <v>45534</v>
      </c>
      <c r="B403" s="14">
        <v>835</v>
      </c>
      <c r="C403" s="16">
        <v>1775</v>
      </c>
      <c r="D403" s="16" t="s">
        <v>89</v>
      </c>
      <c r="E403" s="54">
        <v>0.32916666666666666</v>
      </c>
      <c r="F403" s="54">
        <v>0.34444444444444444</v>
      </c>
      <c r="G403" s="55">
        <v>1.5277777777777777E-2</v>
      </c>
      <c r="H403" s="16" t="s">
        <v>34</v>
      </c>
      <c r="I403" s="55" t="str">
        <f>VLOOKUP(H403,'Master Codes'!B:C,2,FALSE)</f>
        <v>MX</v>
      </c>
      <c r="J403" s="14" t="s">
        <v>499</v>
      </c>
      <c r="K403" s="14" t="s">
        <v>102</v>
      </c>
      <c r="L403" s="55">
        <f t="shared" si="12"/>
        <v>1.5277777777777777E-2</v>
      </c>
      <c r="M403" s="10" t="str">
        <f t="shared" si="13"/>
        <v>08/30/2024-1775-PHL</v>
      </c>
    </row>
    <row r="404" spans="1:13" x14ac:dyDescent="0.25">
      <c r="A404" s="67">
        <v>45534</v>
      </c>
      <c r="B404" s="13">
        <v>828</v>
      </c>
      <c r="C404" s="15">
        <v>1617</v>
      </c>
      <c r="D404" s="15" t="s">
        <v>74</v>
      </c>
      <c r="E404" s="51">
        <v>0.43402777777777779</v>
      </c>
      <c r="F404" s="51">
        <v>0.4465277777777778</v>
      </c>
      <c r="G404" s="52">
        <v>1.2500000000000001E-2</v>
      </c>
      <c r="H404" s="15">
        <v>41</v>
      </c>
      <c r="I404" s="52" t="str">
        <f>VLOOKUP(H404,'Master Codes'!B:C,2,FALSE)</f>
        <v>MX</v>
      </c>
      <c r="J404" s="13" t="s">
        <v>500</v>
      </c>
      <c r="K404" s="13" t="s">
        <v>102</v>
      </c>
      <c r="L404" s="52">
        <f t="shared" si="12"/>
        <v>1.2500000000000001E-2</v>
      </c>
      <c r="M404" s="85" t="str">
        <f t="shared" si="13"/>
        <v>08/30/2024-1617-FLL</v>
      </c>
    </row>
    <row r="405" spans="1:13" x14ac:dyDescent="0.25">
      <c r="A405" s="68">
        <v>45534</v>
      </c>
      <c r="B405" s="14">
        <v>835</v>
      </c>
      <c r="C405" s="16">
        <v>395</v>
      </c>
      <c r="D405" s="16" t="s">
        <v>52</v>
      </c>
      <c r="E405" s="54">
        <v>0.63472222222222219</v>
      </c>
      <c r="F405" s="54">
        <v>0.64930555555555558</v>
      </c>
      <c r="G405" s="55">
        <v>9.7222222222222224E-3</v>
      </c>
      <c r="H405" s="16">
        <v>93</v>
      </c>
      <c r="I405" s="55" t="str">
        <f>VLOOKUP(H405,'Master Codes'!B:C,2,FALSE)</f>
        <v>LATE</v>
      </c>
      <c r="J405" s="14" t="s">
        <v>501</v>
      </c>
      <c r="K405" s="14" t="s">
        <v>144</v>
      </c>
      <c r="L405" s="55">
        <f t="shared" si="12"/>
        <v>9.7222222222222224E-3</v>
      </c>
      <c r="M405" s="10" t="str">
        <f t="shared" si="13"/>
        <v>08/30/2024-395-SFO</v>
      </c>
    </row>
    <row r="406" spans="1:13" x14ac:dyDescent="0.25">
      <c r="A406" s="68">
        <v>45534</v>
      </c>
      <c r="B406" s="14">
        <v>845</v>
      </c>
      <c r="C406" s="16">
        <v>107</v>
      </c>
      <c r="D406" s="16" t="s">
        <v>69</v>
      </c>
      <c r="E406" s="54">
        <v>0.66249999999999998</v>
      </c>
      <c r="F406" s="54">
        <v>0.67291666666666672</v>
      </c>
      <c r="G406" s="55">
        <v>1.0416666666666666E-2</v>
      </c>
      <c r="H406" s="16">
        <v>83</v>
      </c>
      <c r="I406" s="55" t="str">
        <f>VLOOKUP(H406,'Master Codes'!B:C,2,FALSE)</f>
        <v>ATC</v>
      </c>
      <c r="J406" s="14" t="s">
        <v>502</v>
      </c>
      <c r="K406" s="14" t="s">
        <v>144</v>
      </c>
      <c r="L406" s="55">
        <f t="shared" si="12"/>
        <v>1.0416666666666666E-2</v>
      </c>
      <c r="M406" s="10" t="str">
        <f t="shared" si="13"/>
        <v>08/30/2024-107-LAS</v>
      </c>
    </row>
    <row r="407" spans="1:13" x14ac:dyDescent="0.25">
      <c r="A407" s="67">
        <v>45534</v>
      </c>
      <c r="B407" s="13">
        <v>852</v>
      </c>
      <c r="C407" s="15">
        <v>1937</v>
      </c>
      <c r="D407" s="15" t="s">
        <v>292</v>
      </c>
      <c r="E407" s="51">
        <v>0.61111111111111116</v>
      </c>
      <c r="F407" s="51">
        <v>0.67638888888888893</v>
      </c>
      <c r="G407" s="52">
        <v>6.5277777777777782E-2</v>
      </c>
      <c r="H407" s="15">
        <v>93</v>
      </c>
      <c r="I407" s="52" t="str">
        <f>VLOOKUP(H407,'Master Codes'!B:C,2,FALSE)</f>
        <v>LATE</v>
      </c>
      <c r="J407" s="13" t="s">
        <v>503</v>
      </c>
      <c r="K407" s="13" t="s">
        <v>144</v>
      </c>
      <c r="L407" s="52">
        <f t="shared" si="12"/>
        <v>6.5277777777777782E-2</v>
      </c>
      <c r="M407" s="85" t="str">
        <f t="shared" si="13"/>
        <v>08/30/2024-1937-CLE</v>
      </c>
    </row>
    <row r="408" spans="1:13" x14ac:dyDescent="0.25">
      <c r="A408" s="68">
        <v>45534</v>
      </c>
      <c r="B408" s="14">
        <v>852</v>
      </c>
      <c r="C408" s="16">
        <v>777</v>
      </c>
      <c r="D408" s="16" t="s">
        <v>69</v>
      </c>
      <c r="E408" s="54">
        <v>0.88541666666666663</v>
      </c>
      <c r="F408" s="54">
        <v>0.89722222222222225</v>
      </c>
      <c r="G408" s="55">
        <v>1.1805555555555555E-2</v>
      </c>
      <c r="H408" s="16" t="s">
        <v>166</v>
      </c>
      <c r="I408" s="55" t="str">
        <f>VLOOKUP(H408,'Master Codes'!B:C,2,FALSE)</f>
        <v>STA</v>
      </c>
      <c r="J408" s="14" t="s">
        <v>504</v>
      </c>
      <c r="K408" s="14" t="s">
        <v>102</v>
      </c>
      <c r="L408" s="55">
        <f t="shared" si="12"/>
        <v>1.1805555555555555E-2</v>
      </c>
      <c r="M408" s="10" t="str">
        <f t="shared" si="13"/>
        <v>08/30/2024-777-LAS</v>
      </c>
    </row>
    <row r="409" spans="1:13" x14ac:dyDescent="0.25">
      <c r="A409" s="67">
        <v>45535</v>
      </c>
      <c r="B409" s="13">
        <v>846</v>
      </c>
      <c r="C409" s="15">
        <v>303</v>
      </c>
      <c r="D409" s="15" t="s">
        <v>38</v>
      </c>
      <c r="E409" s="51">
        <v>0.31527777777777777</v>
      </c>
      <c r="F409" s="51">
        <v>0.37083333333333335</v>
      </c>
      <c r="G409" s="52">
        <v>5.5555555555555552E-2</v>
      </c>
      <c r="H409" s="15">
        <v>41</v>
      </c>
      <c r="I409" s="52" t="str">
        <f>VLOOKUP(H409,'Master Codes'!B:C,2,FALSE)</f>
        <v>MX</v>
      </c>
      <c r="J409" s="13" t="s">
        <v>505</v>
      </c>
      <c r="K409" s="13" t="s">
        <v>144</v>
      </c>
      <c r="L409" s="52">
        <f t="shared" si="12"/>
        <v>5.5555555555555552E-2</v>
      </c>
      <c r="M409" s="85" t="str">
        <f t="shared" si="13"/>
        <v>08/31/2024-303-BZN</v>
      </c>
    </row>
    <row r="410" spans="1:13" x14ac:dyDescent="0.25">
      <c r="A410" s="68">
        <v>45535</v>
      </c>
      <c r="B410" s="14">
        <v>845</v>
      </c>
      <c r="C410" s="16">
        <v>367</v>
      </c>
      <c r="D410" s="16" t="s">
        <v>93</v>
      </c>
      <c r="E410" s="54">
        <v>0.31944444444444442</v>
      </c>
      <c r="F410" s="54">
        <v>0.33124999999999999</v>
      </c>
      <c r="G410" s="55">
        <v>1.1805555555555555E-2</v>
      </c>
      <c r="H410" s="16" t="s">
        <v>166</v>
      </c>
      <c r="I410" s="55" t="str">
        <f>VLOOKUP(H410,'Master Codes'!B:C,2,FALSE)</f>
        <v>STA</v>
      </c>
      <c r="J410" s="14" t="s">
        <v>506</v>
      </c>
      <c r="K410" s="14" t="s">
        <v>144</v>
      </c>
      <c r="L410" s="55">
        <f t="shared" si="12"/>
        <v>1.1805555555555555E-2</v>
      </c>
      <c r="M410" s="10" t="str">
        <f t="shared" si="13"/>
        <v>08/31/2024-367-TPA</v>
      </c>
    </row>
    <row r="411" spans="1:13" x14ac:dyDescent="0.25">
      <c r="A411" s="67">
        <v>45535</v>
      </c>
      <c r="B411" s="13">
        <v>846</v>
      </c>
      <c r="C411" s="15">
        <v>605</v>
      </c>
      <c r="D411" s="15" t="s">
        <v>48</v>
      </c>
      <c r="E411" s="51">
        <v>0.59722222222222221</v>
      </c>
      <c r="F411" s="51">
        <v>0.63749999999999996</v>
      </c>
      <c r="G411" s="52">
        <v>2.9861111111111113E-2</v>
      </c>
      <c r="H411" s="15">
        <v>93</v>
      </c>
      <c r="I411" s="52" t="str">
        <f>VLOOKUP(H411,'Master Codes'!B:C,2,FALSE)</f>
        <v>LATE</v>
      </c>
      <c r="J411" s="13" t="s">
        <v>507</v>
      </c>
      <c r="K411" s="13" t="s">
        <v>144</v>
      </c>
      <c r="L411" s="52">
        <f t="shared" si="12"/>
        <v>2.9861111111111113E-2</v>
      </c>
      <c r="M411" s="85" t="str">
        <f t="shared" si="13"/>
        <v>08/31/2024-605-PHX</v>
      </c>
    </row>
    <row r="412" spans="1:13" x14ac:dyDescent="0.25">
      <c r="A412" s="69">
        <v>45536</v>
      </c>
      <c r="B412" s="58">
        <v>824</v>
      </c>
      <c r="C412" s="59">
        <v>105</v>
      </c>
      <c r="D412" s="59" t="s">
        <v>69</v>
      </c>
      <c r="E412" s="60">
        <v>0.5</v>
      </c>
      <c r="F412" s="60">
        <v>0.50763888888888886</v>
      </c>
      <c r="G412" s="61">
        <v>7.6388888888888886E-3</v>
      </c>
      <c r="H412" s="59">
        <v>41</v>
      </c>
      <c r="I412" s="61" t="str">
        <f>VLOOKUP(H412,'Master Codes'!B:C,2,FALSE)</f>
        <v>MX</v>
      </c>
      <c r="J412" s="58" t="s">
        <v>508</v>
      </c>
      <c r="K412" s="58" t="s">
        <v>144</v>
      </c>
      <c r="L412" s="61">
        <f t="shared" si="12"/>
        <v>7.6388888888888886E-3</v>
      </c>
      <c r="M412" s="85" t="str">
        <f t="shared" si="13"/>
        <v>09/01/2024-105-LAS</v>
      </c>
    </row>
    <row r="413" spans="1:13" x14ac:dyDescent="0.25">
      <c r="A413" s="70">
        <v>45536</v>
      </c>
      <c r="B413" s="62">
        <v>842</v>
      </c>
      <c r="C413" s="57">
        <v>919</v>
      </c>
      <c r="D413" s="57" t="s">
        <v>203</v>
      </c>
      <c r="E413" s="63">
        <v>0.50972222222222219</v>
      </c>
      <c r="F413" s="63">
        <v>0.61041666666666672</v>
      </c>
      <c r="G413" s="64">
        <v>9.4444444444444442E-2</v>
      </c>
      <c r="H413" s="57">
        <v>64</v>
      </c>
      <c r="I413" s="64" t="str">
        <f>VLOOKUP(H413,'Master Codes'!B:C,2,FALSE)</f>
        <v>FLT</v>
      </c>
      <c r="J413" s="62" t="s">
        <v>509</v>
      </c>
      <c r="K413" s="62" t="s">
        <v>144</v>
      </c>
      <c r="L413" s="64">
        <f t="shared" si="12"/>
        <v>9.4444444444444442E-2</v>
      </c>
      <c r="M413" s="10" t="str">
        <f t="shared" si="13"/>
        <v>09/01/2024-919-RDU</v>
      </c>
    </row>
    <row r="414" spans="1:13" x14ac:dyDescent="0.25">
      <c r="A414" s="70">
        <v>45536</v>
      </c>
      <c r="B414" s="62">
        <v>815</v>
      </c>
      <c r="C414" s="57">
        <v>427</v>
      </c>
      <c r="D414" s="57" t="s">
        <v>54</v>
      </c>
      <c r="E414" s="63">
        <v>0.55208333333333337</v>
      </c>
      <c r="F414" s="63">
        <v>0.55555555555555558</v>
      </c>
      <c r="G414" s="64">
        <v>3.472222222222222E-3</v>
      </c>
      <c r="H414" s="57">
        <v>37</v>
      </c>
      <c r="I414" s="64" t="str">
        <f>VLOOKUP(H414,'Master Codes'!B:C,2,FALSE)</f>
        <v>CAT</v>
      </c>
      <c r="J414" s="62" t="s">
        <v>510</v>
      </c>
      <c r="K414" s="62" t="s">
        <v>144</v>
      </c>
      <c r="L414" s="64">
        <f t="shared" si="12"/>
        <v>3.472222222222222E-3</v>
      </c>
      <c r="M414" s="10" t="str">
        <f t="shared" si="13"/>
        <v>09/01/2024-427-LAX</v>
      </c>
    </row>
    <row r="415" spans="1:13" x14ac:dyDescent="0.25">
      <c r="A415" s="69">
        <v>45536</v>
      </c>
      <c r="B415" s="58">
        <v>825</v>
      </c>
      <c r="C415" s="59">
        <v>1813</v>
      </c>
      <c r="D415" s="59" t="s">
        <v>253</v>
      </c>
      <c r="E415" s="60">
        <v>0.6069444444444444</v>
      </c>
      <c r="F415" s="60">
        <v>0.61458333333333337</v>
      </c>
      <c r="G415" s="61">
        <v>7.6388888888888886E-3</v>
      </c>
      <c r="H415" s="59">
        <v>93</v>
      </c>
      <c r="I415" s="61" t="str">
        <f>VLOOKUP(H415,'Master Codes'!B:C,2,FALSE)</f>
        <v>LATE</v>
      </c>
      <c r="J415" s="58" t="s">
        <v>511</v>
      </c>
      <c r="K415" s="58" t="s">
        <v>144</v>
      </c>
      <c r="L415" s="61">
        <f t="shared" si="12"/>
        <v>7.6388888888888886E-3</v>
      </c>
      <c r="M415" s="85" t="str">
        <f t="shared" si="13"/>
        <v>09/01/2024-1813-VPS</v>
      </c>
    </row>
    <row r="416" spans="1:13" x14ac:dyDescent="0.25">
      <c r="A416" s="70">
        <v>45536</v>
      </c>
      <c r="B416" s="62">
        <v>820</v>
      </c>
      <c r="C416" s="57">
        <v>277</v>
      </c>
      <c r="D416" s="57" t="s">
        <v>251</v>
      </c>
      <c r="E416" s="63">
        <v>0.63472222222222219</v>
      </c>
      <c r="F416" s="63">
        <v>0.66319444444444442</v>
      </c>
      <c r="G416" s="64">
        <v>2.8472222222222222E-2</v>
      </c>
      <c r="H416" s="57">
        <v>93</v>
      </c>
      <c r="I416" s="64" t="str">
        <f>VLOOKUP(H416,'Master Codes'!B:C,2,FALSE)</f>
        <v>LATE</v>
      </c>
      <c r="J416" s="62" t="s">
        <v>202</v>
      </c>
      <c r="K416" s="62" t="s">
        <v>144</v>
      </c>
      <c r="L416" s="64">
        <f t="shared" si="12"/>
        <v>2.8472222222222222E-2</v>
      </c>
      <c r="M416" s="10" t="str">
        <f t="shared" si="13"/>
        <v>09/01/2024-277-MRY</v>
      </c>
    </row>
    <row r="417" spans="1:13" x14ac:dyDescent="0.25">
      <c r="A417" s="69">
        <v>45536</v>
      </c>
      <c r="B417" s="58">
        <v>843</v>
      </c>
      <c r="C417" s="59">
        <v>503</v>
      </c>
      <c r="D417" s="59" t="s">
        <v>33</v>
      </c>
      <c r="E417" s="60">
        <v>0.64861111111111114</v>
      </c>
      <c r="F417" s="60">
        <v>0.65972222222222221</v>
      </c>
      <c r="G417" s="61">
        <v>1.1111111111111112E-2</v>
      </c>
      <c r="H417" s="59" t="s">
        <v>103</v>
      </c>
      <c r="I417" s="61" t="str">
        <f>VLOOKUP(H417,'Master Codes'!B:C,2,FALSE)</f>
        <v>GRD</v>
      </c>
      <c r="J417" s="58" t="s">
        <v>512</v>
      </c>
      <c r="K417" s="58" t="s">
        <v>144</v>
      </c>
      <c r="L417" s="61">
        <f t="shared" si="12"/>
        <v>1.1111111111111112E-2</v>
      </c>
      <c r="M417" s="85" t="str">
        <f t="shared" si="13"/>
        <v>09/01/2024-503-DFW</v>
      </c>
    </row>
    <row r="418" spans="1:13" x14ac:dyDescent="0.25">
      <c r="A418" s="70">
        <v>45536</v>
      </c>
      <c r="B418" s="62">
        <v>821</v>
      </c>
      <c r="C418" s="57">
        <v>261</v>
      </c>
      <c r="D418" s="57" t="s">
        <v>120</v>
      </c>
      <c r="E418" s="63">
        <v>0.66666666666666663</v>
      </c>
      <c r="F418" s="63">
        <v>0.68194444444444446</v>
      </c>
      <c r="G418" s="64">
        <v>1.4583333333333334E-2</v>
      </c>
      <c r="H418" s="57">
        <v>93</v>
      </c>
      <c r="I418" s="64" t="str">
        <f>VLOOKUP(H418,'Master Codes'!B:C,2,FALSE)</f>
        <v>LATE</v>
      </c>
      <c r="J418" s="62" t="s">
        <v>513</v>
      </c>
      <c r="K418" s="62" t="s">
        <v>144</v>
      </c>
      <c r="L418" s="64">
        <f t="shared" si="12"/>
        <v>1.4583333333333334E-2</v>
      </c>
      <c r="M418" s="10" t="str">
        <f t="shared" si="13"/>
        <v>09/01/2024-261-ORD</v>
      </c>
    </row>
    <row r="419" spans="1:13" x14ac:dyDescent="0.25">
      <c r="A419" s="70">
        <v>45536</v>
      </c>
      <c r="B419" s="62">
        <v>809</v>
      </c>
      <c r="C419" s="57">
        <v>607</v>
      </c>
      <c r="D419" s="57" t="s">
        <v>48</v>
      </c>
      <c r="E419" s="63">
        <v>0.67152777777777772</v>
      </c>
      <c r="F419" s="63">
        <v>0.67500000000000004</v>
      </c>
      <c r="G419" s="64">
        <v>3.472222222222222E-3</v>
      </c>
      <c r="H419" s="57" t="s">
        <v>125</v>
      </c>
      <c r="I419" s="64" t="str">
        <f>VLOOKUP(H419,'Master Codes'!B:C,2,FALSE)</f>
        <v>GRD</v>
      </c>
      <c r="J419" s="62" t="s">
        <v>514</v>
      </c>
      <c r="K419" s="62" t="s">
        <v>144</v>
      </c>
      <c r="L419" s="64">
        <f t="shared" si="12"/>
        <v>3.472222222222222E-3</v>
      </c>
      <c r="M419" s="10" t="str">
        <f t="shared" si="13"/>
        <v>09/01/2024-607-PHX</v>
      </c>
    </row>
    <row r="420" spans="1:13" x14ac:dyDescent="0.25">
      <c r="A420" s="69">
        <v>45536</v>
      </c>
      <c r="B420" s="58">
        <v>834</v>
      </c>
      <c r="C420" s="59">
        <v>107</v>
      </c>
      <c r="D420" s="59" t="s">
        <v>69</v>
      </c>
      <c r="E420" s="60">
        <v>0.68055555555555558</v>
      </c>
      <c r="F420" s="60">
        <v>0.68680555555555556</v>
      </c>
      <c r="G420" s="61">
        <v>2.7777777777777779E-3</v>
      </c>
      <c r="H420" s="59">
        <v>93</v>
      </c>
      <c r="I420" s="61" t="str">
        <f>VLOOKUP(H420,'Master Codes'!B:C,2,FALSE)</f>
        <v>LATE</v>
      </c>
      <c r="J420" s="58" t="s">
        <v>515</v>
      </c>
      <c r="K420" s="58" t="s">
        <v>144</v>
      </c>
      <c r="L420" s="61">
        <f t="shared" si="12"/>
        <v>2.7777777777777779E-3</v>
      </c>
      <c r="M420" s="85" t="str">
        <f t="shared" si="13"/>
        <v>09/01/2024-107-LAS</v>
      </c>
    </row>
    <row r="421" spans="1:13" x14ac:dyDescent="0.25">
      <c r="A421" s="69">
        <v>45536</v>
      </c>
      <c r="B421" s="58">
        <v>804</v>
      </c>
      <c r="C421" s="59">
        <v>1701</v>
      </c>
      <c r="D421" s="59" t="s">
        <v>59</v>
      </c>
      <c r="E421" s="60">
        <v>0.67638888888888893</v>
      </c>
      <c r="F421" s="60">
        <v>0.7006944444444444</v>
      </c>
      <c r="G421" s="61">
        <v>2.4305555555555556E-2</v>
      </c>
      <c r="H421" s="59">
        <v>64</v>
      </c>
      <c r="I421" s="61" t="str">
        <f>VLOOKUP(H421,'Master Codes'!B:C,2,FALSE)</f>
        <v>FLT</v>
      </c>
      <c r="J421" s="58" t="s">
        <v>516</v>
      </c>
      <c r="K421" s="58" t="s">
        <v>144</v>
      </c>
      <c r="L421" s="61">
        <f t="shared" si="12"/>
        <v>2.4305555555555556E-2</v>
      </c>
      <c r="M421" s="85" t="str">
        <f t="shared" si="13"/>
        <v>09/01/2024-1701-SLC</v>
      </c>
    </row>
    <row r="422" spans="1:13" x14ac:dyDescent="0.25">
      <c r="A422" s="70">
        <v>45536</v>
      </c>
      <c r="B422" s="62">
        <v>845</v>
      </c>
      <c r="C422" s="57">
        <v>429</v>
      </c>
      <c r="D422" s="57" t="s">
        <v>54</v>
      </c>
      <c r="E422" s="63">
        <v>0.87430555555555556</v>
      </c>
      <c r="F422" s="63">
        <v>0.88611111111111107</v>
      </c>
      <c r="G422" s="64">
        <v>1.1805555555555555E-2</v>
      </c>
      <c r="H422" s="57">
        <v>91</v>
      </c>
      <c r="I422" s="64" t="str">
        <f>VLOOKUP(H422,'Master Codes'!B:C,2,FALSE)</f>
        <v>SOC</v>
      </c>
      <c r="J422" s="62" t="s">
        <v>517</v>
      </c>
      <c r="K422" s="62" t="s">
        <v>144</v>
      </c>
      <c r="L422" s="64">
        <f t="shared" si="12"/>
        <v>1.1805555555555555E-2</v>
      </c>
      <c r="M422" s="10" t="str">
        <f t="shared" si="13"/>
        <v>09/01/2024-429-LAX</v>
      </c>
    </row>
    <row r="423" spans="1:13" x14ac:dyDescent="0.25">
      <c r="A423" s="69">
        <v>45536</v>
      </c>
      <c r="B423" s="58">
        <v>830</v>
      </c>
      <c r="C423" s="59">
        <v>397</v>
      </c>
      <c r="D423" s="59" t="s">
        <v>52</v>
      </c>
      <c r="E423" s="60">
        <v>0.86805555555555558</v>
      </c>
      <c r="F423" s="60">
        <v>0.88749999999999996</v>
      </c>
      <c r="G423" s="61">
        <v>1.9444444444444445E-2</v>
      </c>
      <c r="H423" s="59">
        <v>91</v>
      </c>
      <c r="I423" s="61" t="str">
        <f>VLOOKUP(H423,'Master Codes'!B:C,2,FALSE)</f>
        <v>SOC</v>
      </c>
      <c r="J423" s="58" t="s">
        <v>518</v>
      </c>
      <c r="K423" s="58" t="s">
        <v>144</v>
      </c>
      <c r="L423" s="61">
        <f t="shared" si="12"/>
        <v>1.9444444444444445E-2</v>
      </c>
      <c r="M423" s="85" t="str">
        <f t="shared" si="13"/>
        <v>09/01/2024-397-SFO</v>
      </c>
    </row>
    <row r="424" spans="1:13" x14ac:dyDescent="0.25">
      <c r="A424" s="70">
        <v>45537</v>
      </c>
      <c r="B424" s="62">
        <v>852</v>
      </c>
      <c r="C424" s="57">
        <v>193</v>
      </c>
      <c r="D424" s="57" t="s">
        <v>21</v>
      </c>
      <c r="E424" s="63">
        <v>0.31527777777777777</v>
      </c>
      <c r="F424" s="63">
        <v>0.32222222222222224</v>
      </c>
      <c r="G424" s="64">
        <v>6.9444444444444441E-3</v>
      </c>
      <c r="H424" s="57" t="s">
        <v>166</v>
      </c>
      <c r="I424" s="64" t="str">
        <f>VLOOKUP(H424,'Master Codes'!B:C,2,FALSE)</f>
        <v>STA</v>
      </c>
      <c r="J424" s="62" t="s">
        <v>519</v>
      </c>
      <c r="K424" s="62" t="s">
        <v>47</v>
      </c>
      <c r="L424" s="64">
        <f t="shared" si="12"/>
        <v>6.9444444444444441E-3</v>
      </c>
      <c r="M424" s="10" t="str">
        <f t="shared" si="13"/>
        <v>09/02/2024-193-BWI</v>
      </c>
    </row>
    <row r="425" spans="1:13" x14ac:dyDescent="0.25">
      <c r="A425" s="69">
        <v>45537</v>
      </c>
      <c r="B425" s="58">
        <v>841</v>
      </c>
      <c r="C425" s="59">
        <v>1053</v>
      </c>
      <c r="D425" s="59" t="s">
        <v>41</v>
      </c>
      <c r="E425" s="60">
        <v>0.34305555555555556</v>
      </c>
      <c r="F425" s="60">
        <v>0.34513888888888888</v>
      </c>
      <c r="G425" s="61">
        <v>2.0833333333333333E-3</v>
      </c>
      <c r="H425" s="59">
        <v>65</v>
      </c>
      <c r="I425" s="61" t="str">
        <f>VLOOKUP(H425,'Master Codes'!B:C,2,FALSE)</f>
        <v>FLT</v>
      </c>
      <c r="J425" s="58" t="s">
        <v>520</v>
      </c>
      <c r="K425" s="58" t="s">
        <v>47</v>
      </c>
      <c r="L425" s="61">
        <f t="shared" si="12"/>
        <v>2.0833333333333333E-3</v>
      </c>
      <c r="M425" s="85" t="str">
        <f t="shared" si="13"/>
        <v>09/02/2024-1053-PIT</v>
      </c>
    </row>
    <row r="426" spans="1:13" x14ac:dyDescent="0.25">
      <c r="A426" s="70">
        <v>45537</v>
      </c>
      <c r="B426" s="62">
        <v>828</v>
      </c>
      <c r="C426" s="57">
        <v>909</v>
      </c>
      <c r="D426" s="57" t="s">
        <v>31</v>
      </c>
      <c r="E426" s="63">
        <v>0.375</v>
      </c>
      <c r="F426" s="63">
        <v>0.37708333333333333</v>
      </c>
      <c r="G426" s="64">
        <v>2.0833333333333333E-3</v>
      </c>
      <c r="H426" s="57" t="s">
        <v>103</v>
      </c>
      <c r="I426" s="64" t="str">
        <f>VLOOKUP(H426,'Master Codes'!B:C,2,FALSE)</f>
        <v>GRD</v>
      </c>
      <c r="J426" s="62" t="s">
        <v>521</v>
      </c>
      <c r="K426" s="62" t="s">
        <v>47</v>
      </c>
      <c r="L426" s="64">
        <f t="shared" si="12"/>
        <v>2.0833333333333333E-3</v>
      </c>
      <c r="M426" s="10" t="str">
        <f t="shared" si="13"/>
        <v>09/02/2024-909-ILM</v>
      </c>
    </row>
    <row r="427" spans="1:13" x14ac:dyDescent="0.25">
      <c r="A427" s="69">
        <v>45537</v>
      </c>
      <c r="B427" s="58">
        <v>847</v>
      </c>
      <c r="C427" s="59">
        <v>1057</v>
      </c>
      <c r="D427" s="59" t="s">
        <v>99</v>
      </c>
      <c r="E427" s="60">
        <v>0.40763888888888888</v>
      </c>
      <c r="F427" s="60">
        <v>0.46041666666666664</v>
      </c>
      <c r="G427" s="61">
        <v>5.2777777777777778E-2</v>
      </c>
      <c r="H427" s="59">
        <v>46</v>
      </c>
      <c r="I427" s="61" t="str">
        <f>VLOOKUP(H427,'Master Codes'!B:C,2,FALSE)</f>
        <v>MX</v>
      </c>
      <c r="J427" s="58" t="s">
        <v>522</v>
      </c>
      <c r="K427" s="58" t="s">
        <v>47</v>
      </c>
      <c r="L427" s="61">
        <f t="shared" si="12"/>
        <v>5.2777777777777778E-2</v>
      </c>
      <c r="M427" s="85" t="str">
        <f t="shared" si="13"/>
        <v>09/02/2024-1057-BUF</v>
      </c>
    </row>
    <row r="428" spans="1:13" x14ac:dyDescent="0.25">
      <c r="A428" s="70">
        <v>45537</v>
      </c>
      <c r="B428" s="62">
        <v>841</v>
      </c>
      <c r="C428" s="57">
        <v>345</v>
      </c>
      <c r="D428" s="57" t="s">
        <v>24</v>
      </c>
      <c r="E428" s="63">
        <v>0.54166666666666663</v>
      </c>
      <c r="F428" s="63">
        <v>0.58125000000000004</v>
      </c>
      <c r="G428" s="64">
        <v>3.9583333333333331E-2</v>
      </c>
      <c r="H428" s="57">
        <v>41</v>
      </c>
      <c r="I428" s="64" t="str">
        <f>VLOOKUP(H428,'Master Codes'!B:C,2,FALSE)</f>
        <v>MX</v>
      </c>
      <c r="J428" s="62" t="s">
        <v>523</v>
      </c>
      <c r="K428" s="62" t="s">
        <v>144</v>
      </c>
      <c r="L428" s="64">
        <f t="shared" si="12"/>
        <v>3.9583333333333331E-2</v>
      </c>
      <c r="M428" s="10" t="str">
        <f t="shared" si="13"/>
        <v>09/02/2024-345-MCO</v>
      </c>
    </row>
    <row r="429" spans="1:13" x14ac:dyDescent="0.25">
      <c r="A429" s="69">
        <v>45537</v>
      </c>
      <c r="B429" s="58">
        <v>831</v>
      </c>
      <c r="C429" s="59">
        <v>387</v>
      </c>
      <c r="D429" s="59" t="s">
        <v>81</v>
      </c>
      <c r="E429" s="60">
        <v>0.6069444444444444</v>
      </c>
      <c r="F429" s="60">
        <v>0.60902777777777772</v>
      </c>
      <c r="G429" s="61">
        <v>2.0833333333333333E-3</v>
      </c>
      <c r="H429" s="59" t="s">
        <v>125</v>
      </c>
      <c r="I429" s="61" t="str">
        <f>VLOOKUP(H429,'Master Codes'!B:C,2,FALSE)</f>
        <v>GRD</v>
      </c>
      <c r="J429" s="58" t="s">
        <v>524</v>
      </c>
      <c r="K429" s="58" t="s">
        <v>144</v>
      </c>
      <c r="L429" s="61">
        <f t="shared" si="12"/>
        <v>2.0833333333333333E-3</v>
      </c>
      <c r="M429" s="85" t="str">
        <f t="shared" si="13"/>
        <v>09/02/2024-387-RSW</v>
      </c>
    </row>
    <row r="430" spans="1:13" x14ac:dyDescent="0.25">
      <c r="A430" s="70">
        <v>45537</v>
      </c>
      <c r="B430" s="62">
        <v>834</v>
      </c>
      <c r="C430" s="57">
        <v>285</v>
      </c>
      <c r="D430" s="57" t="s">
        <v>50</v>
      </c>
      <c r="E430" s="63">
        <v>0.63888888888888884</v>
      </c>
      <c r="F430" s="63">
        <v>0.64166666666666672</v>
      </c>
      <c r="G430" s="64">
        <v>2.7777777777777779E-3</v>
      </c>
      <c r="H430" s="57">
        <v>68</v>
      </c>
      <c r="I430" s="64" t="str">
        <f>VLOOKUP(H430,'Master Codes'!B:C,2,FALSE)</f>
        <v>INFT</v>
      </c>
      <c r="J430" s="62" t="s">
        <v>525</v>
      </c>
      <c r="K430" s="62" t="s">
        <v>144</v>
      </c>
      <c r="L430" s="64">
        <f t="shared" si="12"/>
        <v>2.7777777777777779E-3</v>
      </c>
      <c r="M430" s="10" t="str">
        <f t="shared" si="13"/>
        <v>09/02/2024-285-SEA</v>
      </c>
    </row>
    <row r="431" spans="1:13" x14ac:dyDescent="0.25">
      <c r="A431" s="69">
        <v>45537</v>
      </c>
      <c r="B431" s="58">
        <v>840</v>
      </c>
      <c r="C431" s="59">
        <v>499</v>
      </c>
      <c r="D431" s="59" t="s">
        <v>57</v>
      </c>
      <c r="E431" s="60">
        <v>0.64375000000000004</v>
      </c>
      <c r="F431" s="60">
        <v>0.67152777777777772</v>
      </c>
      <c r="G431" s="61">
        <v>2.7777777777777776E-2</v>
      </c>
      <c r="H431" s="59">
        <v>68</v>
      </c>
      <c r="I431" s="61" t="str">
        <f>VLOOKUP(H431,'Master Codes'!B:C,2,FALSE)</f>
        <v>INFT</v>
      </c>
      <c r="J431" s="58" t="s">
        <v>526</v>
      </c>
      <c r="K431" s="58" t="s">
        <v>144</v>
      </c>
      <c r="L431" s="61">
        <f t="shared" si="12"/>
        <v>2.7777777777777776E-2</v>
      </c>
      <c r="M431" s="85" t="str">
        <f t="shared" si="13"/>
        <v>09/02/2024-499-IND</v>
      </c>
    </row>
    <row r="432" spans="1:13" x14ac:dyDescent="0.25">
      <c r="A432" s="70">
        <v>45537</v>
      </c>
      <c r="B432" s="62">
        <v>816</v>
      </c>
      <c r="C432" s="57">
        <v>1879</v>
      </c>
      <c r="D432" s="57" t="s">
        <v>218</v>
      </c>
      <c r="E432" s="63">
        <v>0.65763888888888888</v>
      </c>
      <c r="F432" s="63">
        <v>0.68194444444444446</v>
      </c>
      <c r="G432" s="64">
        <v>2.013888888888889E-2</v>
      </c>
      <c r="H432" s="57">
        <v>93</v>
      </c>
      <c r="I432" s="64" t="str">
        <f>VLOOKUP(H432,'Master Codes'!B:C,2,FALSE)</f>
        <v>LATE</v>
      </c>
      <c r="J432" s="62" t="s">
        <v>527</v>
      </c>
      <c r="K432" s="62" t="s">
        <v>144</v>
      </c>
      <c r="L432" s="64">
        <f t="shared" si="12"/>
        <v>2.013888888888889E-2</v>
      </c>
      <c r="M432" s="10" t="str">
        <f t="shared" si="13"/>
        <v>09/02/2024-1879-RAP</v>
      </c>
    </row>
    <row r="433" spans="1:13" x14ac:dyDescent="0.25">
      <c r="A433" s="70">
        <v>45537</v>
      </c>
      <c r="B433" s="62">
        <v>847</v>
      </c>
      <c r="C433" s="57">
        <v>1491</v>
      </c>
      <c r="D433" s="57" t="s">
        <v>205</v>
      </c>
      <c r="E433" s="63">
        <v>0.66666666666666663</v>
      </c>
      <c r="F433" s="63">
        <v>0.68888888888888888</v>
      </c>
      <c r="G433" s="64">
        <v>1.8749999999999999E-2</v>
      </c>
      <c r="H433" s="57">
        <v>93</v>
      </c>
      <c r="I433" s="64" t="str">
        <f>VLOOKUP(H433,'Master Codes'!B:C,2,FALSE)</f>
        <v>LATE</v>
      </c>
      <c r="J433" s="62" t="s">
        <v>528</v>
      </c>
      <c r="K433" s="62" t="s">
        <v>144</v>
      </c>
      <c r="L433" s="64">
        <f t="shared" si="12"/>
        <v>1.8749999999999999E-2</v>
      </c>
      <c r="M433" s="10" t="str">
        <f t="shared" si="13"/>
        <v>09/02/2024-1491-CMH</v>
      </c>
    </row>
    <row r="434" spans="1:13" x14ac:dyDescent="0.25">
      <c r="A434" s="70">
        <v>45537</v>
      </c>
      <c r="B434" s="62">
        <v>827</v>
      </c>
      <c r="C434" s="57">
        <v>1815</v>
      </c>
      <c r="D434" s="57" t="s">
        <v>63</v>
      </c>
      <c r="E434" s="63">
        <v>0.69027777777777777</v>
      </c>
      <c r="F434" s="63">
        <v>0.69791666666666663</v>
      </c>
      <c r="G434" s="64">
        <v>7.6388888888888886E-3</v>
      </c>
      <c r="H434" s="57">
        <v>93</v>
      </c>
      <c r="I434" s="64" t="str">
        <f>VLOOKUP(H434,'Master Codes'!B:C,2,FALSE)</f>
        <v>LATE</v>
      </c>
      <c r="J434" s="62" t="s">
        <v>202</v>
      </c>
      <c r="K434" s="62" t="s">
        <v>144</v>
      </c>
      <c r="L434" s="64">
        <f t="shared" si="12"/>
        <v>7.6388888888888886E-3</v>
      </c>
      <c r="M434" s="10" t="str">
        <f t="shared" si="13"/>
        <v>09/02/2024-1815-MKE</v>
      </c>
    </row>
    <row r="435" spans="1:13" x14ac:dyDescent="0.25">
      <c r="A435" s="69">
        <v>45537</v>
      </c>
      <c r="B435" s="58">
        <v>828</v>
      </c>
      <c r="C435" s="59">
        <v>389</v>
      </c>
      <c r="D435" s="59" t="s">
        <v>81</v>
      </c>
      <c r="E435" s="60">
        <v>0.69791666666666663</v>
      </c>
      <c r="F435" s="60">
        <v>0.70902777777777781</v>
      </c>
      <c r="G435" s="61">
        <v>5.5555555555555558E-3</v>
      </c>
      <c r="H435" s="59">
        <v>93</v>
      </c>
      <c r="I435" s="61" t="str">
        <f>VLOOKUP(H435,'Master Codes'!B:C,2,FALSE)</f>
        <v>LATE</v>
      </c>
      <c r="J435" s="58" t="s">
        <v>530</v>
      </c>
      <c r="K435" s="58" t="s">
        <v>144</v>
      </c>
      <c r="L435" s="61">
        <f t="shared" si="12"/>
        <v>5.5555555555555558E-3</v>
      </c>
      <c r="M435" s="85" t="str">
        <f t="shared" si="13"/>
        <v>09/02/2024-389-RSW</v>
      </c>
    </row>
    <row r="436" spans="1:13" x14ac:dyDescent="0.25">
      <c r="A436" s="69">
        <v>45537</v>
      </c>
      <c r="B436" s="58">
        <v>837</v>
      </c>
      <c r="C436" s="59">
        <v>558</v>
      </c>
      <c r="D436" s="59" t="s">
        <v>92</v>
      </c>
      <c r="E436" s="60">
        <v>0.70486111111111116</v>
      </c>
      <c r="F436" s="60">
        <v>0.72638888888888886</v>
      </c>
      <c r="G436" s="61">
        <v>2.1527777777777778E-2</v>
      </c>
      <c r="H436" s="59">
        <v>41</v>
      </c>
      <c r="I436" s="61" t="str">
        <f>VLOOKUP(H436,'Master Codes'!B:C,2,FALSE)</f>
        <v>MX</v>
      </c>
      <c r="J436" s="58" t="s">
        <v>531</v>
      </c>
      <c r="K436" s="58" t="s">
        <v>144</v>
      </c>
      <c r="L436" s="61">
        <f t="shared" si="12"/>
        <v>2.1527777777777778E-2</v>
      </c>
      <c r="M436" s="85" t="str">
        <f t="shared" si="13"/>
        <v>09/02/2024-558-EAU</v>
      </c>
    </row>
    <row r="437" spans="1:13" x14ac:dyDescent="0.25">
      <c r="A437" s="70">
        <v>45537</v>
      </c>
      <c r="B437" s="62">
        <v>830</v>
      </c>
      <c r="C437" s="57">
        <v>659</v>
      </c>
      <c r="D437" s="57" t="s">
        <v>65</v>
      </c>
      <c r="E437" s="63">
        <v>0.72222222222222221</v>
      </c>
      <c r="F437" s="63">
        <v>0.72916666666666663</v>
      </c>
      <c r="G437" s="64">
        <v>6.9444444444444441E-3</v>
      </c>
      <c r="H437" s="57">
        <v>34</v>
      </c>
      <c r="I437" s="64" t="str">
        <f>VLOOKUP(H437,'Master Codes'!B:C,2,FALSE)</f>
        <v>GRD</v>
      </c>
      <c r="J437" s="62" t="s">
        <v>532</v>
      </c>
      <c r="K437" s="62" t="s">
        <v>144</v>
      </c>
      <c r="L437" s="64">
        <f t="shared" si="12"/>
        <v>6.9444444444444441E-3</v>
      </c>
      <c r="M437" s="10" t="str">
        <f t="shared" si="13"/>
        <v>09/02/2024-659-DEN</v>
      </c>
    </row>
    <row r="438" spans="1:13" x14ac:dyDescent="0.25">
      <c r="A438" s="69">
        <v>45538</v>
      </c>
      <c r="B438" s="58">
        <v>837</v>
      </c>
      <c r="C438" s="59">
        <v>251</v>
      </c>
      <c r="D438" s="59" t="s">
        <v>129</v>
      </c>
      <c r="E438" s="60">
        <v>0.27777777777777779</v>
      </c>
      <c r="F438" s="60">
        <v>0.27986111111111112</v>
      </c>
      <c r="G438" s="61">
        <v>2.0833333333333333E-3</v>
      </c>
      <c r="H438" s="59">
        <v>65</v>
      </c>
      <c r="I438" s="61" t="str">
        <f>VLOOKUP(H438,'Master Codes'!B:C,2,FALSE)</f>
        <v>FLT</v>
      </c>
      <c r="J438" s="58" t="s">
        <v>533</v>
      </c>
      <c r="K438" s="58" t="s">
        <v>102</v>
      </c>
      <c r="L438" s="61">
        <f t="shared" si="12"/>
        <v>2.0833333333333333E-3</v>
      </c>
      <c r="M438" s="85" t="str">
        <f t="shared" si="13"/>
        <v>09/03/2024-251-BOS</v>
      </c>
    </row>
    <row r="439" spans="1:13" x14ac:dyDescent="0.25">
      <c r="A439" s="70">
        <v>45539</v>
      </c>
      <c r="B439" s="62">
        <v>846</v>
      </c>
      <c r="C439" s="57">
        <v>343</v>
      </c>
      <c r="D439" s="57" t="s">
        <v>24</v>
      </c>
      <c r="E439" s="63">
        <v>0.31041666666666667</v>
      </c>
      <c r="F439" s="63">
        <v>0.31180555555555556</v>
      </c>
      <c r="G439" s="64">
        <v>1.3888888888888889E-3</v>
      </c>
      <c r="H439" s="57" t="s">
        <v>125</v>
      </c>
      <c r="I439" s="64" t="str">
        <f>VLOOKUP(H439,'Master Codes'!B:C,2,FALSE)</f>
        <v>GRD</v>
      </c>
      <c r="J439" s="62" t="s">
        <v>534</v>
      </c>
      <c r="K439" s="62" t="s">
        <v>47</v>
      </c>
      <c r="L439" s="64">
        <f t="shared" si="12"/>
        <v>1.3888888888888889E-3</v>
      </c>
      <c r="M439" s="10" t="str">
        <f t="shared" si="13"/>
        <v>09/04/2024-343-MCO</v>
      </c>
    </row>
    <row r="440" spans="1:13" x14ac:dyDescent="0.25">
      <c r="A440" s="69">
        <v>45540</v>
      </c>
      <c r="B440" s="58">
        <v>835</v>
      </c>
      <c r="C440" s="59">
        <v>1651</v>
      </c>
      <c r="D440" s="59" t="s">
        <v>33</v>
      </c>
      <c r="E440" s="60">
        <v>0.35208333333333336</v>
      </c>
      <c r="F440" s="60">
        <v>0.35555555555555557</v>
      </c>
      <c r="G440" s="61">
        <v>3.472222222222222E-3</v>
      </c>
      <c r="H440" s="59">
        <v>41</v>
      </c>
      <c r="I440" s="61" t="str">
        <f>VLOOKUP(H440,'Master Codes'!B:C,2,FALSE)</f>
        <v>MX</v>
      </c>
      <c r="J440" s="58" t="s">
        <v>535</v>
      </c>
      <c r="K440" s="58" t="s">
        <v>102</v>
      </c>
      <c r="L440" s="61">
        <f t="shared" si="12"/>
        <v>3.472222222222222E-3</v>
      </c>
      <c r="M440" s="85" t="str">
        <f t="shared" si="13"/>
        <v>09/05/2024-1651-DFW</v>
      </c>
    </row>
    <row r="441" spans="1:13" x14ac:dyDescent="0.25">
      <c r="A441" s="70">
        <v>45540</v>
      </c>
      <c r="B441" s="62">
        <v>816</v>
      </c>
      <c r="C441" s="57">
        <v>407</v>
      </c>
      <c r="D441" s="57" t="s">
        <v>45</v>
      </c>
      <c r="E441" s="63">
        <v>0.61597222222222225</v>
      </c>
      <c r="F441" s="63">
        <v>0.6166666666666667</v>
      </c>
      <c r="G441" s="64">
        <v>6.9444444444444447E-4</v>
      </c>
      <c r="H441" s="57">
        <v>87</v>
      </c>
      <c r="I441" s="64" t="str">
        <f>VLOOKUP(H441,'Master Codes'!B:C,2,FALSE)</f>
        <v>ATC</v>
      </c>
      <c r="J441" s="62" t="s">
        <v>536</v>
      </c>
      <c r="K441" s="62" t="s">
        <v>47</v>
      </c>
      <c r="L441" s="64">
        <f t="shared" si="12"/>
        <v>6.9444444444444447E-4</v>
      </c>
      <c r="M441" s="10" t="str">
        <f t="shared" si="13"/>
        <v>09/05/2024-407-SAN</v>
      </c>
    </row>
    <row r="442" spans="1:13" x14ac:dyDescent="0.25">
      <c r="A442" s="69">
        <v>45540</v>
      </c>
      <c r="B442" s="58">
        <v>841</v>
      </c>
      <c r="C442" s="59">
        <v>1273</v>
      </c>
      <c r="D442" s="59" t="s">
        <v>61</v>
      </c>
      <c r="E442" s="60">
        <v>0.65277777777777779</v>
      </c>
      <c r="F442" s="60">
        <v>0.68333333333333335</v>
      </c>
      <c r="G442" s="61">
        <v>2.7083333333333334E-2</v>
      </c>
      <c r="H442" s="59">
        <v>93</v>
      </c>
      <c r="I442" s="61" t="str">
        <f>VLOOKUP(H442,'Master Codes'!B:C,2,FALSE)</f>
        <v>LATE</v>
      </c>
      <c r="J442" s="58" t="s">
        <v>537</v>
      </c>
      <c r="K442" s="58" t="s">
        <v>47</v>
      </c>
      <c r="L442" s="61">
        <f t="shared" si="12"/>
        <v>2.7083333333333334E-2</v>
      </c>
      <c r="M442" s="85" t="str">
        <f t="shared" si="13"/>
        <v>09/05/2024-1273-RNO</v>
      </c>
    </row>
    <row r="443" spans="1:13" x14ac:dyDescent="0.25">
      <c r="A443" s="69">
        <v>45540</v>
      </c>
      <c r="B443" s="58">
        <v>851</v>
      </c>
      <c r="C443" s="59">
        <v>1805</v>
      </c>
      <c r="D443" s="59" t="s">
        <v>173</v>
      </c>
      <c r="E443" s="60">
        <v>0.59722222222222221</v>
      </c>
      <c r="F443" s="60">
        <v>0.73124999999999996</v>
      </c>
      <c r="G443" s="61">
        <v>0.13402777777777777</v>
      </c>
      <c r="H443" s="59">
        <v>41</v>
      </c>
      <c r="I443" s="61" t="str">
        <f>VLOOKUP(H443,'Master Codes'!B:C,2,FALSE)</f>
        <v>MX</v>
      </c>
      <c r="J443" s="58" t="s">
        <v>538</v>
      </c>
      <c r="K443" s="58" t="s">
        <v>47</v>
      </c>
      <c r="L443" s="61">
        <f t="shared" si="12"/>
        <v>0.13402777777777777</v>
      </c>
      <c r="M443" s="85" t="str">
        <f t="shared" si="13"/>
        <v>09/05/2024-1805-MSY</v>
      </c>
    </row>
    <row r="444" spans="1:13" x14ac:dyDescent="0.25">
      <c r="A444" s="70">
        <v>45541</v>
      </c>
      <c r="B444" s="62">
        <v>824</v>
      </c>
      <c r="C444" s="57">
        <v>1985</v>
      </c>
      <c r="D444" s="57" t="s">
        <v>89</v>
      </c>
      <c r="E444" s="63">
        <v>0.25972222222222224</v>
      </c>
      <c r="F444" s="63">
        <v>0.29652777777777778</v>
      </c>
      <c r="G444" s="64">
        <v>3.6805555555555557E-2</v>
      </c>
      <c r="H444" s="57">
        <v>41</v>
      </c>
      <c r="I444" s="64" t="str">
        <f>VLOOKUP(H444,'Master Codes'!B:C,2,FALSE)</f>
        <v>MX</v>
      </c>
      <c r="J444" s="62" t="s">
        <v>539</v>
      </c>
      <c r="K444" s="62" t="s">
        <v>102</v>
      </c>
      <c r="L444" s="64">
        <f t="shared" si="12"/>
        <v>3.6805555555555557E-2</v>
      </c>
      <c r="M444" s="10" t="str">
        <f t="shared" si="13"/>
        <v>09/06/2024-1985-PHL</v>
      </c>
    </row>
    <row r="445" spans="1:13" x14ac:dyDescent="0.25">
      <c r="A445" s="69">
        <v>45541</v>
      </c>
      <c r="B445" s="58">
        <v>815</v>
      </c>
      <c r="C445" s="59">
        <v>1671</v>
      </c>
      <c r="D445" s="59" t="s">
        <v>540</v>
      </c>
      <c r="E445" s="60">
        <v>0.31527777777777777</v>
      </c>
      <c r="F445" s="60">
        <v>0.31736111111111109</v>
      </c>
      <c r="G445" s="61">
        <v>2.0833333333333333E-3</v>
      </c>
      <c r="H445" s="59">
        <v>41</v>
      </c>
      <c r="I445" s="61" t="str">
        <f>VLOOKUP(H445,'Master Codes'!B:C,2,FALSE)</f>
        <v>MX</v>
      </c>
      <c r="J445" s="58" t="s">
        <v>541</v>
      </c>
      <c r="K445" s="58" t="s">
        <v>102</v>
      </c>
      <c r="L445" s="61">
        <f t="shared" si="12"/>
        <v>2.0833333333333333E-3</v>
      </c>
      <c r="M445" s="85" t="str">
        <f t="shared" si="13"/>
        <v>09/06/2024-1671-MCI</v>
      </c>
    </row>
    <row r="446" spans="1:13" x14ac:dyDescent="0.25">
      <c r="A446" s="70">
        <v>45541</v>
      </c>
      <c r="B446" s="62">
        <v>844</v>
      </c>
      <c r="C446" s="57">
        <v>501</v>
      </c>
      <c r="D446" s="57" t="s">
        <v>33</v>
      </c>
      <c r="E446" s="63">
        <v>0.35208333333333336</v>
      </c>
      <c r="F446" s="63">
        <v>0.3527777777777778</v>
      </c>
      <c r="G446" s="64">
        <v>6.9444444444444447E-4</v>
      </c>
      <c r="H446" s="57" t="s">
        <v>34</v>
      </c>
      <c r="I446" s="64" t="str">
        <f>VLOOKUP(H446,'Master Codes'!B:C,2,FALSE)</f>
        <v>MX</v>
      </c>
      <c r="J446" s="62" t="s">
        <v>542</v>
      </c>
      <c r="K446" s="62" t="s">
        <v>102</v>
      </c>
      <c r="L446" s="64">
        <f t="shared" si="12"/>
        <v>6.9444444444444447E-4</v>
      </c>
      <c r="M446" s="10" t="str">
        <f t="shared" si="13"/>
        <v>09/06/2024-501-DFW</v>
      </c>
    </row>
    <row r="447" spans="1:13" x14ac:dyDescent="0.25">
      <c r="A447" s="69">
        <v>45542</v>
      </c>
      <c r="B447" s="58">
        <v>829</v>
      </c>
      <c r="C447" s="59">
        <v>423</v>
      </c>
      <c r="D447" s="59" t="s">
        <v>54</v>
      </c>
      <c r="E447" s="60">
        <v>0.41666666666666669</v>
      </c>
      <c r="F447" s="60">
        <v>0.42291666666666666</v>
      </c>
      <c r="G447" s="61">
        <v>6.2500000000000003E-3</v>
      </c>
      <c r="H447" s="59">
        <v>65</v>
      </c>
      <c r="I447" s="61" t="str">
        <f>VLOOKUP(H447,'Master Codes'!B:C,2,FALSE)</f>
        <v>FLT</v>
      </c>
      <c r="J447" s="58" t="s">
        <v>543</v>
      </c>
      <c r="K447" s="58" t="s">
        <v>102</v>
      </c>
      <c r="L447" s="61">
        <f t="shared" si="12"/>
        <v>6.2500000000000003E-3</v>
      </c>
      <c r="M447" s="85" t="str">
        <f t="shared" si="13"/>
        <v>09/07/2024-423-LAX</v>
      </c>
    </row>
    <row r="448" spans="1:13" x14ac:dyDescent="0.25">
      <c r="A448" s="70">
        <v>45543</v>
      </c>
      <c r="B448" s="65">
        <v>852</v>
      </c>
      <c r="C448" s="57">
        <v>233</v>
      </c>
      <c r="D448" s="57" t="s">
        <v>186</v>
      </c>
      <c r="E448" s="63">
        <v>0.29166666666666669</v>
      </c>
      <c r="F448" s="63">
        <v>0.29236111111111113</v>
      </c>
      <c r="G448" s="64">
        <v>6.9444444444444447E-4</v>
      </c>
      <c r="H448" s="57">
        <v>68</v>
      </c>
      <c r="I448" s="64" t="str">
        <f>VLOOKUP(H448,'Master Codes'!B:C,2,FALSE)</f>
        <v>INFT</v>
      </c>
      <c r="J448" s="62" t="s">
        <v>544</v>
      </c>
      <c r="K448" s="62" t="s">
        <v>47</v>
      </c>
      <c r="L448" s="64">
        <f t="shared" si="12"/>
        <v>6.9444444444444447E-4</v>
      </c>
      <c r="M448" s="10" t="str">
        <f t="shared" si="13"/>
        <v>09/08/2024-233-EWR</v>
      </c>
    </row>
    <row r="449" spans="1:13" x14ac:dyDescent="0.25">
      <c r="A449" s="69">
        <v>45543</v>
      </c>
      <c r="B449" s="66">
        <v>832</v>
      </c>
      <c r="C449" s="59">
        <v>423</v>
      </c>
      <c r="D449" s="59" t="s">
        <v>54</v>
      </c>
      <c r="E449" s="60">
        <v>0.3611111111111111</v>
      </c>
      <c r="F449" s="60">
        <v>0.37708333333333333</v>
      </c>
      <c r="G449" s="61">
        <v>1.5972222222222221E-2</v>
      </c>
      <c r="H449" s="59">
        <v>41</v>
      </c>
      <c r="I449" s="61" t="str">
        <f>VLOOKUP(H449,'Master Codes'!B:C,2,FALSE)</f>
        <v>MX</v>
      </c>
      <c r="J449" s="58" t="s">
        <v>545</v>
      </c>
      <c r="K449" s="58" t="s">
        <v>47</v>
      </c>
      <c r="L449" s="61">
        <f t="shared" si="12"/>
        <v>1.5972222222222221E-2</v>
      </c>
      <c r="M449" s="85" t="str">
        <f t="shared" si="13"/>
        <v>09/08/2024-423-LAX</v>
      </c>
    </row>
    <row r="450" spans="1:13" x14ac:dyDescent="0.25">
      <c r="A450" s="70">
        <v>45543</v>
      </c>
      <c r="B450" s="62">
        <v>842</v>
      </c>
      <c r="C450" s="57">
        <v>387</v>
      </c>
      <c r="D450" s="57" t="s">
        <v>81</v>
      </c>
      <c r="E450" s="63">
        <v>0.56041666666666667</v>
      </c>
      <c r="F450" s="63">
        <v>0.5708333333333333</v>
      </c>
      <c r="G450" s="64">
        <v>2.7777777777777779E-3</v>
      </c>
      <c r="H450" s="57">
        <v>93</v>
      </c>
      <c r="I450" s="64" t="str">
        <f>VLOOKUP(H450,'Master Codes'!B:C,2,FALSE)</f>
        <v>LATE</v>
      </c>
      <c r="J450" s="62" t="s">
        <v>546</v>
      </c>
      <c r="K450" s="62" t="s">
        <v>144</v>
      </c>
      <c r="L450" s="64">
        <f t="shared" ref="L450:L513" si="14" xml:space="preserve"> G450 / COUNTIFS($A:$A, A450, $C:$C, C450)</f>
        <v>2.7777777777777779E-3</v>
      </c>
      <c r="M450" s="10" t="str">
        <f t="shared" ref="M450:M513" si="15">TEXT(A450, "MM/DD/YYYY") &amp; "-" &amp; C450 &amp; "-" &amp; D450</f>
        <v>09/08/2024-387-RSW</v>
      </c>
    </row>
    <row r="451" spans="1:13" x14ac:dyDescent="0.25">
      <c r="A451" s="70">
        <v>45543</v>
      </c>
      <c r="B451" s="62">
        <v>804</v>
      </c>
      <c r="C451" s="57">
        <v>277</v>
      </c>
      <c r="D451" s="57" t="s">
        <v>251</v>
      </c>
      <c r="E451" s="63">
        <v>0.61111111111111116</v>
      </c>
      <c r="F451" s="63">
        <v>0.62638888888888888</v>
      </c>
      <c r="G451" s="64">
        <v>1.5277777777777777E-2</v>
      </c>
      <c r="H451" s="57">
        <v>46</v>
      </c>
      <c r="I451" s="64" t="str">
        <f>VLOOKUP(H451,'Master Codes'!B:C,2,FALSE)</f>
        <v>MX</v>
      </c>
      <c r="J451" s="62" t="s">
        <v>547</v>
      </c>
      <c r="K451" s="62" t="s">
        <v>144</v>
      </c>
      <c r="L451" s="64">
        <f t="shared" si="14"/>
        <v>1.5277777777777777E-2</v>
      </c>
      <c r="M451" s="10" t="str">
        <f t="shared" si="15"/>
        <v>09/08/2024-277-MRY</v>
      </c>
    </row>
    <row r="452" spans="1:13" x14ac:dyDescent="0.25">
      <c r="A452" s="69">
        <v>45543</v>
      </c>
      <c r="B452" s="58">
        <v>813</v>
      </c>
      <c r="C452" s="59">
        <v>1273</v>
      </c>
      <c r="D452" s="59" t="s">
        <v>61</v>
      </c>
      <c r="E452" s="60">
        <v>0.64375000000000004</v>
      </c>
      <c r="F452" s="60">
        <v>0.66319444444444442</v>
      </c>
      <c r="G452" s="61">
        <v>1.9444444444444445E-2</v>
      </c>
      <c r="H452" s="59">
        <v>41</v>
      </c>
      <c r="I452" s="61" t="str">
        <f>VLOOKUP(H452,'Master Codes'!B:C,2,FALSE)</f>
        <v>MX</v>
      </c>
      <c r="J452" s="58" t="s">
        <v>548</v>
      </c>
      <c r="K452" s="58" t="s">
        <v>144</v>
      </c>
      <c r="L452" s="61">
        <f t="shared" si="14"/>
        <v>1.9444444444444445E-2</v>
      </c>
      <c r="M452" s="85" t="str">
        <f t="shared" si="15"/>
        <v>09/08/2024-1273-RNO</v>
      </c>
    </row>
    <row r="453" spans="1:13" x14ac:dyDescent="0.25">
      <c r="A453" s="70">
        <v>45543</v>
      </c>
      <c r="B453" s="62">
        <v>822</v>
      </c>
      <c r="C453" s="57">
        <v>607</v>
      </c>
      <c r="D453" s="57" t="s">
        <v>48</v>
      </c>
      <c r="E453" s="63">
        <v>0.64861111111111114</v>
      </c>
      <c r="F453" s="63">
        <v>0.64930555555555558</v>
      </c>
      <c r="G453" s="64">
        <v>6.9444444444444447E-4</v>
      </c>
      <c r="H453" s="57">
        <v>36</v>
      </c>
      <c r="I453" s="64" t="str">
        <f>VLOOKUP(H453,'Master Codes'!B:C,2,FALSE)</f>
        <v>FUEL</v>
      </c>
      <c r="J453" s="62" t="s">
        <v>549</v>
      </c>
      <c r="K453" s="62" t="s">
        <v>144</v>
      </c>
      <c r="L453" s="64">
        <f t="shared" si="14"/>
        <v>6.9444444444444447E-4</v>
      </c>
      <c r="M453" s="10" t="str">
        <f t="shared" si="15"/>
        <v>09/08/2024-607-PHX</v>
      </c>
    </row>
    <row r="454" spans="1:13" x14ac:dyDescent="0.25">
      <c r="A454" s="69">
        <v>45543</v>
      </c>
      <c r="B454" s="58">
        <v>846</v>
      </c>
      <c r="C454" s="59">
        <v>659</v>
      </c>
      <c r="D454" s="59" t="s">
        <v>65</v>
      </c>
      <c r="E454" s="60">
        <v>0.65277777777777779</v>
      </c>
      <c r="F454" s="60">
        <v>0.7</v>
      </c>
      <c r="G454" s="61">
        <v>4.7222222222222221E-2</v>
      </c>
      <c r="H454" s="59">
        <v>93</v>
      </c>
      <c r="I454" s="61" t="str">
        <f>VLOOKUP(H454,'Master Codes'!B:C,2,FALSE)</f>
        <v>LATE</v>
      </c>
      <c r="J454" s="58" t="s">
        <v>202</v>
      </c>
      <c r="K454" s="58" t="s">
        <v>144</v>
      </c>
      <c r="L454" s="61">
        <f t="shared" si="14"/>
        <v>4.7222222222222221E-2</v>
      </c>
      <c r="M454" s="85" t="str">
        <f t="shared" si="15"/>
        <v>09/08/2024-659-DEN</v>
      </c>
    </row>
    <row r="455" spans="1:13" x14ac:dyDescent="0.25">
      <c r="A455" s="70">
        <v>45543</v>
      </c>
      <c r="B455" s="62">
        <v>825</v>
      </c>
      <c r="C455" s="57">
        <v>261</v>
      </c>
      <c r="D455" s="57" t="s">
        <v>120</v>
      </c>
      <c r="E455" s="63">
        <v>0.66249999999999998</v>
      </c>
      <c r="F455" s="63">
        <v>0.67986111111111114</v>
      </c>
      <c r="G455" s="64">
        <v>1.1805555555555555E-2</v>
      </c>
      <c r="H455" s="57">
        <v>93</v>
      </c>
      <c r="I455" s="64" t="str">
        <f>VLOOKUP(H455,'Master Codes'!B:C,2,FALSE)</f>
        <v>LATE</v>
      </c>
      <c r="J455" s="62" t="s">
        <v>550</v>
      </c>
      <c r="K455" s="62" t="s">
        <v>144</v>
      </c>
      <c r="L455" s="64">
        <f t="shared" si="14"/>
        <v>1.1805555555555555E-2</v>
      </c>
      <c r="M455" s="10" t="str">
        <f t="shared" si="15"/>
        <v>09/08/2024-261-ORD</v>
      </c>
    </row>
    <row r="456" spans="1:13" x14ac:dyDescent="0.25">
      <c r="A456" s="70">
        <v>45544</v>
      </c>
      <c r="B456" s="62">
        <v>822</v>
      </c>
      <c r="C456" s="57">
        <v>251</v>
      </c>
      <c r="D456" s="57" t="s">
        <v>129</v>
      </c>
      <c r="E456" s="63">
        <v>0.29652777777777778</v>
      </c>
      <c r="F456" s="63">
        <v>0.32083333333333336</v>
      </c>
      <c r="G456" s="64">
        <v>2.4305555555555556E-2</v>
      </c>
      <c r="H456" s="57">
        <v>46</v>
      </c>
      <c r="I456" s="64" t="str">
        <f>VLOOKUP(H456,'Master Codes'!B:C,2,FALSE)</f>
        <v>MX</v>
      </c>
      <c r="J456" s="62" t="s">
        <v>551</v>
      </c>
      <c r="K456" s="62" t="s">
        <v>47</v>
      </c>
      <c r="L456" s="64">
        <f t="shared" si="14"/>
        <v>2.4305555555555556E-2</v>
      </c>
      <c r="M456" s="10" t="str">
        <f t="shared" si="15"/>
        <v>09/09/2024-251-BOS</v>
      </c>
    </row>
    <row r="457" spans="1:13" x14ac:dyDescent="0.25">
      <c r="A457" s="69">
        <v>45544</v>
      </c>
      <c r="B457" s="58">
        <v>852</v>
      </c>
      <c r="C457" s="59">
        <v>395</v>
      </c>
      <c r="D457" s="59" t="s">
        <v>52</v>
      </c>
      <c r="E457" s="60">
        <v>0.61597222222222225</v>
      </c>
      <c r="F457" s="60">
        <v>0.62291666666666667</v>
      </c>
      <c r="G457" s="61">
        <v>6.2500000000000003E-3</v>
      </c>
      <c r="H457" s="59">
        <v>93</v>
      </c>
      <c r="I457" s="61" t="str">
        <f>VLOOKUP(H457,'Master Codes'!B:C,2,FALSE)</f>
        <v>LATE</v>
      </c>
      <c r="J457" s="58" t="s">
        <v>552</v>
      </c>
      <c r="K457" s="58" t="s">
        <v>144</v>
      </c>
      <c r="L457" s="61">
        <f t="shared" si="14"/>
        <v>6.2500000000000003E-3</v>
      </c>
      <c r="M457" s="85" t="str">
        <f t="shared" si="15"/>
        <v>09/09/2024-395-SFO</v>
      </c>
    </row>
    <row r="458" spans="1:13" x14ac:dyDescent="0.25">
      <c r="A458" s="69">
        <v>45544</v>
      </c>
      <c r="B458" s="58">
        <v>822</v>
      </c>
      <c r="C458" s="59">
        <v>283</v>
      </c>
      <c r="D458" s="59" t="s">
        <v>50</v>
      </c>
      <c r="E458" s="60">
        <v>0.62083333333333335</v>
      </c>
      <c r="F458" s="60">
        <v>0.63472222222222219</v>
      </c>
      <c r="G458" s="61">
        <v>3.472222222222222E-3</v>
      </c>
      <c r="H458" s="59">
        <v>93</v>
      </c>
      <c r="I458" s="61" t="str">
        <f>VLOOKUP(H458,'Master Codes'!B:C,2,FALSE)</f>
        <v>LATE</v>
      </c>
      <c r="J458" s="58" t="s">
        <v>553</v>
      </c>
      <c r="K458" s="58" t="s">
        <v>144</v>
      </c>
      <c r="L458" s="61">
        <f t="shared" si="14"/>
        <v>3.472222222222222E-3</v>
      </c>
      <c r="M458" s="85" t="str">
        <f t="shared" si="15"/>
        <v>09/09/2024-283-SEA</v>
      </c>
    </row>
    <row r="459" spans="1:13" x14ac:dyDescent="0.25">
      <c r="A459" s="70">
        <v>45544</v>
      </c>
      <c r="B459" s="62">
        <v>813</v>
      </c>
      <c r="C459" s="57">
        <v>425</v>
      </c>
      <c r="D459" s="57" t="s">
        <v>54</v>
      </c>
      <c r="E459" s="63">
        <v>0.61111111111111116</v>
      </c>
      <c r="F459" s="63">
        <v>0.6118055555555556</v>
      </c>
      <c r="G459" s="64">
        <v>6.9444444444444447E-4</v>
      </c>
      <c r="H459" s="57" t="s">
        <v>166</v>
      </c>
      <c r="I459" s="64" t="str">
        <f>VLOOKUP(H459,'Master Codes'!B:C,2,FALSE)</f>
        <v>STA</v>
      </c>
      <c r="J459" s="62" t="s">
        <v>554</v>
      </c>
      <c r="K459" s="62" t="s">
        <v>144</v>
      </c>
      <c r="L459" s="64">
        <f t="shared" si="14"/>
        <v>6.9444444444444447E-4</v>
      </c>
      <c r="M459" s="10" t="str">
        <f t="shared" si="15"/>
        <v>09/09/2024-425-LAX</v>
      </c>
    </row>
    <row r="460" spans="1:13" x14ac:dyDescent="0.25">
      <c r="A460" s="69">
        <v>45544</v>
      </c>
      <c r="B460" s="58">
        <v>825</v>
      </c>
      <c r="C460" s="59">
        <v>295</v>
      </c>
      <c r="D460" s="59" t="s">
        <v>113</v>
      </c>
      <c r="E460" s="60">
        <v>0.63472222222222219</v>
      </c>
      <c r="F460" s="60">
        <v>0.65555555555555556</v>
      </c>
      <c r="G460" s="61">
        <v>1.1111111111111112E-2</v>
      </c>
      <c r="H460" s="59">
        <v>93</v>
      </c>
      <c r="I460" s="61" t="str">
        <f>VLOOKUP(H460,'Master Codes'!B:C,2,FALSE)</f>
        <v>LATE</v>
      </c>
      <c r="J460" s="58" t="s">
        <v>555</v>
      </c>
      <c r="K460" s="58" t="s">
        <v>144</v>
      </c>
      <c r="L460" s="61">
        <f t="shared" si="14"/>
        <v>1.1111111111111112E-2</v>
      </c>
      <c r="M460" s="85" t="str">
        <f t="shared" si="15"/>
        <v>09/09/2024-295-PDX</v>
      </c>
    </row>
    <row r="461" spans="1:13" x14ac:dyDescent="0.25">
      <c r="A461" s="70">
        <v>45544</v>
      </c>
      <c r="B461" s="62">
        <v>814</v>
      </c>
      <c r="C461" s="57">
        <v>558</v>
      </c>
      <c r="D461" s="57" t="s">
        <v>92</v>
      </c>
      <c r="E461" s="63">
        <v>0.68055555555555558</v>
      </c>
      <c r="F461" s="63">
        <v>0.6958333333333333</v>
      </c>
      <c r="G461" s="64">
        <v>1.5277777777777777E-2</v>
      </c>
      <c r="H461" s="57">
        <v>41</v>
      </c>
      <c r="I461" s="64" t="str">
        <f>VLOOKUP(H461,'Master Codes'!B:C,2,FALSE)</f>
        <v>MX</v>
      </c>
      <c r="J461" s="62" t="s">
        <v>556</v>
      </c>
      <c r="K461" s="62" t="s">
        <v>144</v>
      </c>
      <c r="L461" s="64">
        <f t="shared" si="14"/>
        <v>1.5277777777777777E-2</v>
      </c>
      <c r="M461" s="10" t="str">
        <f t="shared" si="15"/>
        <v>09/09/2024-558-EAU</v>
      </c>
    </row>
    <row r="462" spans="1:13" x14ac:dyDescent="0.25">
      <c r="A462" s="69">
        <v>45546</v>
      </c>
      <c r="B462" s="58">
        <v>842</v>
      </c>
      <c r="C462" s="59">
        <v>1965</v>
      </c>
      <c r="D462" s="59" t="s">
        <v>97</v>
      </c>
      <c r="E462" s="60">
        <v>0.27361111111111114</v>
      </c>
      <c r="F462" s="60">
        <v>0.28263888888888888</v>
      </c>
      <c r="G462" s="61">
        <v>9.0277777777777769E-3</v>
      </c>
      <c r="H462" s="59">
        <v>65</v>
      </c>
      <c r="I462" s="61" t="str">
        <f>VLOOKUP(H462,'Master Codes'!B:C,2,FALSE)</f>
        <v>FLT</v>
      </c>
      <c r="J462" s="58" t="s">
        <v>557</v>
      </c>
      <c r="K462" s="58" t="s">
        <v>47</v>
      </c>
      <c r="L462" s="61">
        <f t="shared" si="14"/>
        <v>9.0277777777777769E-3</v>
      </c>
      <c r="M462" s="85" t="str">
        <f t="shared" si="15"/>
        <v>09/11/2024-1965-CLT</v>
      </c>
    </row>
    <row r="463" spans="1:13" x14ac:dyDescent="0.25">
      <c r="A463" s="70">
        <v>45547</v>
      </c>
      <c r="B463" s="62">
        <v>844</v>
      </c>
      <c r="C463" s="57">
        <v>1905</v>
      </c>
      <c r="D463" s="57" t="s">
        <v>83</v>
      </c>
      <c r="E463" s="63">
        <v>0.2638888888888889</v>
      </c>
      <c r="F463" s="63">
        <v>0.30902777777777779</v>
      </c>
      <c r="G463" s="64">
        <v>4.5138888888888888E-2</v>
      </c>
      <c r="H463" s="57">
        <v>41</v>
      </c>
      <c r="I463" s="64" t="str">
        <f>VLOOKUP(H463,'Master Codes'!B:C,2,FALSE)</f>
        <v>MX</v>
      </c>
      <c r="J463" s="62" t="s">
        <v>558</v>
      </c>
      <c r="K463" s="62" t="s">
        <v>18</v>
      </c>
      <c r="L463" s="64">
        <f t="shared" si="14"/>
        <v>4.5138888888888888E-2</v>
      </c>
      <c r="M463" s="10" t="str">
        <f t="shared" si="15"/>
        <v>09/12/2024-1905-DTW</v>
      </c>
    </row>
    <row r="464" spans="1:13" x14ac:dyDescent="0.25">
      <c r="A464" s="69">
        <v>45547</v>
      </c>
      <c r="B464" s="58">
        <v>851</v>
      </c>
      <c r="C464" s="59">
        <v>281</v>
      </c>
      <c r="D464" s="59" t="s">
        <v>50</v>
      </c>
      <c r="E464" s="60">
        <v>0.30555555555555558</v>
      </c>
      <c r="F464" s="60">
        <v>0.30694444444444446</v>
      </c>
      <c r="G464" s="61">
        <v>1.3888888888888889E-3</v>
      </c>
      <c r="H464" s="59">
        <v>39</v>
      </c>
      <c r="I464" s="61" t="str">
        <f>VLOOKUP(H464,'Master Codes'!B:C,2,FALSE)</f>
        <v>GRD</v>
      </c>
      <c r="J464" s="58" t="s">
        <v>559</v>
      </c>
      <c r="K464" s="58" t="s">
        <v>18</v>
      </c>
      <c r="L464" s="61">
        <f t="shared" si="14"/>
        <v>1.3888888888888889E-3</v>
      </c>
      <c r="M464" s="85" t="str">
        <f t="shared" si="15"/>
        <v>09/12/2024-281-SEA</v>
      </c>
    </row>
    <row r="465" spans="1:13" x14ac:dyDescent="0.25">
      <c r="A465" s="70">
        <v>45547</v>
      </c>
      <c r="B465" s="62">
        <v>820</v>
      </c>
      <c r="C465" s="57">
        <v>1819</v>
      </c>
      <c r="D465" s="57" t="s">
        <v>36</v>
      </c>
      <c r="E465" s="63">
        <v>0.32430555555555557</v>
      </c>
      <c r="F465" s="63">
        <v>0.64097222222222228</v>
      </c>
      <c r="G465" s="64">
        <v>0.3215277777777778</v>
      </c>
      <c r="H465" s="57">
        <v>87</v>
      </c>
      <c r="I465" s="64" t="str">
        <f>VLOOKUP(H465,'Master Codes'!B:C,2,FALSE)</f>
        <v>ATC</v>
      </c>
      <c r="J465" s="62" t="s">
        <v>560</v>
      </c>
      <c r="K465" s="62" t="s">
        <v>18</v>
      </c>
      <c r="L465" s="64">
        <f t="shared" si="14"/>
        <v>0.3215277777777778</v>
      </c>
      <c r="M465" s="10" t="str">
        <f t="shared" si="15"/>
        <v>09/12/2024-1819-PWM</v>
      </c>
    </row>
    <row r="466" spans="1:13" x14ac:dyDescent="0.25">
      <c r="A466" s="69">
        <v>45547</v>
      </c>
      <c r="B466" s="58">
        <v>842</v>
      </c>
      <c r="C466" s="59">
        <v>1901</v>
      </c>
      <c r="D466" s="59" t="s">
        <v>561</v>
      </c>
      <c r="E466" s="60">
        <v>0.59722222222222221</v>
      </c>
      <c r="F466" s="60">
        <v>0.60902777777777772</v>
      </c>
      <c r="G466" s="61">
        <v>1.1805555555555555E-2</v>
      </c>
      <c r="H466" s="59" t="s">
        <v>87</v>
      </c>
      <c r="I466" s="61" t="str">
        <f>VLOOKUP(H466,'Master Codes'!B:C,2,FALSE)</f>
        <v>GRD</v>
      </c>
      <c r="J466" s="58" t="s">
        <v>562</v>
      </c>
      <c r="K466" s="58" t="s">
        <v>47</v>
      </c>
      <c r="L466" s="61">
        <f t="shared" si="14"/>
        <v>1.1805555555555555E-2</v>
      </c>
      <c r="M466" s="85" t="str">
        <f t="shared" si="15"/>
        <v>09/12/2024-1901-GPT</v>
      </c>
    </row>
    <row r="467" spans="1:13" x14ac:dyDescent="0.25">
      <c r="A467" s="70">
        <v>45547</v>
      </c>
      <c r="B467" s="62">
        <v>822</v>
      </c>
      <c r="C467" s="57">
        <v>1925</v>
      </c>
      <c r="D467" s="57" t="s">
        <v>110</v>
      </c>
      <c r="E467" s="63">
        <v>0.68055555555555558</v>
      </c>
      <c r="F467" s="63">
        <v>0.7006944444444444</v>
      </c>
      <c r="G467" s="64">
        <v>2.013888888888889E-2</v>
      </c>
      <c r="H467" s="57">
        <v>46</v>
      </c>
      <c r="I467" s="64" t="str">
        <f>VLOOKUP(H467,'Master Codes'!B:C,2,FALSE)</f>
        <v>MX</v>
      </c>
      <c r="J467" s="62" t="s">
        <v>563</v>
      </c>
      <c r="K467" s="62" t="s">
        <v>47</v>
      </c>
      <c r="L467" s="64">
        <f t="shared" si="14"/>
        <v>2.013888888888889E-2</v>
      </c>
      <c r="M467" s="10" t="str">
        <f t="shared" si="15"/>
        <v>09/12/2024-1925-TVC</v>
      </c>
    </row>
    <row r="468" spans="1:13" x14ac:dyDescent="0.25">
      <c r="A468" s="69">
        <v>45547</v>
      </c>
      <c r="B468" s="58">
        <v>846</v>
      </c>
      <c r="C468" s="59">
        <v>421</v>
      </c>
      <c r="D468" s="59" t="s">
        <v>54</v>
      </c>
      <c r="E468" s="60">
        <v>0.64375000000000004</v>
      </c>
      <c r="F468" s="60">
        <v>0.68472222222222223</v>
      </c>
      <c r="G468" s="61">
        <v>4.0972222222222222E-2</v>
      </c>
      <c r="H468" s="59">
        <v>64</v>
      </c>
      <c r="I468" s="61" t="str">
        <f>VLOOKUP(H468,'Master Codes'!B:C,2,FALSE)</f>
        <v>FLT</v>
      </c>
      <c r="J468" s="58" t="s">
        <v>564</v>
      </c>
      <c r="K468" s="58" t="s">
        <v>47</v>
      </c>
      <c r="L468" s="61">
        <f t="shared" si="14"/>
        <v>4.0972222222222222E-2</v>
      </c>
      <c r="M468" s="85" t="str">
        <f t="shared" si="15"/>
        <v>09/12/2024-421-LAX</v>
      </c>
    </row>
    <row r="469" spans="1:13" x14ac:dyDescent="0.25">
      <c r="A469" s="70">
        <v>45547</v>
      </c>
      <c r="B469" s="62">
        <v>851</v>
      </c>
      <c r="C469" s="57">
        <v>657</v>
      </c>
      <c r="D469" s="57" t="s">
        <v>65</v>
      </c>
      <c r="E469" s="63">
        <v>0.69444444444444442</v>
      </c>
      <c r="F469" s="63">
        <v>0.7</v>
      </c>
      <c r="G469" s="64">
        <v>5.5555555555555558E-3</v>
      </c>
      <c r="H469" s="57" t="s">
        <v>103</v>
      </c>
      <c r="I469" s="64" t="str">
        <f>VLOOKUP(H469,'Master Codes'!B:C,2,FALSE)</f>
        <v>GRD</v>
      </c>
      <c r="J469" s="62" t="s">
        <v>565</v>
      </c>
      <c r="K469" s="62" t="s">
        <v>47</v>
      </c>
      <c r="L469" s="64">
        <f t="shared" si="14"/>
        <v>5.5555555555555558E-3</v>
      </c>
      <c r="M469" s="10" t="str">
        <f t="shared" si="15"/>
        <v>09/12/2024-657-DEN</v>
      </c>
    </row>
    <row r="470" spans="1:13" x14ac:dyDescent="0.25">
      <c r="A470" s="69">
        <v>45548</v>
      </c>
      <c r="B470" s="58">
        <v>814</v>
      </c>
      <c r="C470" s="59">
        <v>567</v>
      </c>
      <c r="D470" s="59" t="s">
        <v>16</v>
      </c>
      <c r="E470" s="60">
        <v>0.27777777777777779</v>
      </c>
      <c r="F470" s="60">
        <v>0.27847222222222223</v>
      </c>
      <c r="G470" s="61">
        <v>6.9444444444444447E-4</v>
      </c>
      <c r="H470" s="59">
        <v>20</v>
      </c>
      <c r="I470" s="61" t="str">
        <f>VLOOKUP(H470,'Master Codes'!B:C,2,FALSE)</f>
        <v>SY</v>
      </c>
      <c r="J470" s="58" t="s">
        <v>566</v>
      </c>
      <c r="K470" s="58" t="s">
        <v>18</v>
      </c>
      <c r="L470" s="61">
        <f t="shared" si="14"/>
        <v>6.9444444444444447E-4</v>
      </c>
      <c r="M470" s="85" t="str">
        <f t="shared" si="15"/>
        <v>09/13/2024-567-JFK</v>
      </c>
    </row>
    <row r="471" spans="1:13" x14ac:dyDescent="0.25">
      <c r="A471" s="70">
        <v>45548</v>
      </c>
      <c r="B471" s="62">
        <v>816</v>
      </c>
      <c r="C471" s="57">
        <v>1605</v>
      </c>
      <c r="D471" s="57" t="s">
        <v>567</v>
      </c>
      <c r="E471" s="63">
        <v>0.35694444444444445</v>
      </c>
      <c r="F471" s="63">
        <v>0.38611111111111113</v>
      </c>
      <c r="G471" s="64">
        <v>2.9166666666666667E-2</v>
      </c>
      <c r="H471" s="57">
        <v>41</v>
      </c>
      <c r="I471" s="64" t="str">
        <f>VLOOKUP(H471,'Master Codes'!B:C,2,FALSE)</f>
        <v>MX</v>
      </c>
      <c r="J471" s="62" t="s">
        <v>568</v>
      </c>
      <c r="K471" s="62" t="s">
        <v>18</v>
      </c>
      <c r="L471" s="64">
        <f t="shared" si="14"/>
        <v>2.9166666666666667E-2</v>
      </c>
      <c r="M471" s="10" t="str">
        <f t="shared" si="15"/>
        <v>09/13/2024-1605-MHT</v>
      </c>
    </row>
    <row r="472" spans="1:13" x14ac:dyDescent="0.25">
      <c r="A472" s="69">
        <v>45548</v>
      </c>
      <c r="B472" s="58">
        <v>832</v>
      </c>
      <c r="C472" s="59">
        <v>1911</v>
      </c>
      <c r="D472" s="59" t="s">
        <v>50</v>
      </c>
      <c r="E472" s="60">
        <v>0.3611111111111111</v>
      </c>
      <c r="F472" s="60">
        <v>0.3923611111111111</v>
      </c>
      <c r="G472" s="61">
        <v>3.125E-2</v>
      </c>
      <c r="H472" s="59" t="s">
        <v>569</v>
      </c>
      <c r="I472" s="61" t="str">
        <f>VLOOKUP(H472,'Master Codes'!B:C,2,FALSE)</f>
        <v>GOV</v>
      </c>
      <c r="J472" s="58" t="s">
        <v>570</v>
      </c>
      <c r="K472" s="58" t="s">
        <v>18</v>
      </c>
      <c r="L472" s="61">
        <f t="shared" si="14"/>
        <v>3.125E-2</v>
      </c>
      <c r="M472" s="85" t="str">
        <f t="shared" si="15"/>
        <v>09/13/2024-1911-SEA</v>
      </c>
    </row>
    <row r="473" spans="1:13" x14ac:dyDescent="0.25">
      <c r="A473" s="70">
        <v>45548</v>
      </c>
      <c r="B473" s="62">
        <v>836</v>
      </c>
      <c r="C473" s="57">
        <v>1935</v>
      </c>
      <c r="D473" s="57" t="s">
        <v>173</v>
      </c>
      <c r="E473" s="63">
        <v>0.39374999999999999</v>
      </c>
      <c r="F473" s="63">
        <v>0.39652777777777776</v>
      </c>
      <c r="G473" s="64">
        <v>2.7777777777777779E-3</v>
      </c>
      <c r="H473" s="57">
        <v>41</v>
      </c>
      <c r="I473" s="64" t="str">
        <f>VLOOKUP(H473,'Master Codes'!B:C,2,FALSE)</f>
        <v>MX</v>
      </c>
      <c r="J473" s="62" t="s">
        <v>571</v>
      </c>
      <c r="K473" s="62" t="s">
        <v>18</v>
      </c>
      <c r="L473" s="64">
        <f t="shared" si="14"/>
        <v>2.7777777777777779E-3</v>
      </c>
      <c r="M473" s="10" t="str">
        <f t="shared" si="15"/>
        <v>09/13/2024-1935-MSY</v>
      </c>
    </row>
    <row r="474" spans="1:13" x14ac:dyDescent="0.25">
      <c r="A474" s="69">
        <v>45548</v>
      </c>
      <c r="B474" s="58">
        <v>840</v>
      </c>
      <c r="C474" s="59">
        <v>653</v>
      </c>
      <c r="D474" s="59" t="s">
        <v>65</v>
      </c>
      <c r="E474" s="60">
        <v>0.40277777777777779</v>
      </c>
      <c r="F474" s="60">
        <v>0.40416666666666667</v>
      </c>
      <c r="G474" s="61">
        <v>1.3888888888888889E-3</v>
      </c>
      <c r="H474" s="59">
        <v>68</v>
      </c>
      <c r="I474" s="61" t="str">
        <f>VLOOKUP(H474,'Master Codes'!B:C,2,FALSE)</f>
        <v>INFT</v>
      </c>
      <c r="J474" s="58" t="s">
        <v>572</v>
      </c>
      <c r="K474" s="58" t="s">
        <v>18</v>
      </c>
      <c r="L474" s="61">
        <f t="shared" si="14"/>
        <v>1.3888888888888889E-3</v>
      </c>
      <c r="M474" s="85" t="str">
        <f t="shared" si="15"/>
        <v>09/13/2024-653-DEN</v>
      </c>
    </row>
    <row r="475" spans="1:13" x14ac:dyDescent="0.25">
      <c r="A475" s="70">
        <v>45549</v>
      </c>
      <c r="B475" s="62">
        <v>841</v>
      </c>
      <c r="C475" s="57">
        <v>605</v>
      </c>
      <c r="D475" s="57" t="s">
        <v>48</v>
      </c>
      <c r="E475" s="63">
        <v>0.47916666666666669</v>
      </c>
      <c r="F475" s="63">
        <v>0.48819444444444443</v>
      </c>
      <c r="G475" s="64">
        <v>9.0277777777777769E-3</v>
      </c>
      <c r="H475" s="57" t="s">
        <v>125</v>
      </c>
      <c r="I475" s="64" t="str">
        <f>VLOOKUP(H475,'Master Codes'!B:C,2,FALSE)</f>
        <v>GRD</v>
      </c>
      <c r="J475" s="62" t="s">
        <v>573</v>
      </c>
      <c r="K475" s="62" t="s">
        <v>18</v>
      </c>
      <c r="L475" s="64">
        <f t="shared" si="14"/>
        <v>9.0277777777777769E-3</v>
      </c>
      <c r="M475" s="10" t="str">
        <f t="shared" si="15"/>
        <v>09/14/2024-605-PHX</v>
      </c>
    </row>
    <row r="476" spans="1:13" x14ac:dyDescent="0.25">
      <c r="A476" s="69">
        <v>45550</v>
      </c>
      <c r="B476" s="58">
        <v>841</v>
      </c>
      <c r="C476" s="59">
        <v>355</v>
      </c>
      <c r="D476" s="59" t="s">
        <v>496</v>
      </c>
      <c r="E476" s="60">
        <v>0.35208333333333336</v>
      </c>
      <c r="F476" s="60">
        <v>0.35486111111111113</v>
      </c>
      <c r="G476" s="61">
        <v>2.7777777777777779E-3</v>
      </c>
      <c r="H476" s="59">
        <v>41</v>
      </c>
      <c r="I476" s="61" t="str">
        <f>VLOOKUP(H476,'Master Codes'!B:C,2,FALSE)</f>
        <v>MX</v>
      </c>
      <c r="J476" s="58" t="s">
        <v>574</v>
      </c>
      <c r="K476" s="58" t="s">
        <v>47</v>
      </c>
      <c r="L476" s="61">
        <f t="shared" si="14"/>
        <v>2.7777777777777779E-3</v>
      </c>
      <c r="M476" s="85" t="str">
        <f t="shared" si="15"/>
        <v>09/15/2024-355-ATL</v>
      </c>
    </row>
    <row r="477" spans="1:13" x14ac:dyDescent="0.25">
      <c r="A477" s="70">
        <v>45550</v>
      </c>
      <c r="B477" s="62">
        <v>833</v>
      </c>
      <c r="C477" s="57">
        <v>101</v>
      </c>
      <c r="D477" s="57" t="s">
        <v>69</v>
      </c>
      <c r="E477" s="63">
        <v>0.3611111111111111</v>
      </c>
      <c r="F477" s="63">
        <v>0.36805555555555558</v>
      </c>
      <c r="G477" s="64">
        <v>6.9444444444444441E-3</v>
      </c>
      <c r="H477" s="57">
        <v>68</v>
      </c>
      <c r="I477" s="64" t="str">
        <f>VLOOKUP(H477,'Master Codes'!B:C,2,FALSE)</f>
        <v>INFT</v>
      </c>
      <c r="J477" s="62" t="s">
        <v>575</v>
      </c>
      <c r="K477" s="62" t="s">
        <v>47</v>
      </c>
      <c r="L477" s="64">
        <f t="shared" si="14"/>
        <v>6.9444444444444441E-3</v>
      </c>
      <c r="M477" s="10" t="str">
        <f t="shared" si="15"/>
        <v>09/15/2024-101-LAS</v>
      </c>
    </row>
    <row r="478" spans="1:13" x14ac:dyDescent="0.25">
      <c r="A478" s="69">
        <v>45550</v>
      </c>
      <c r="B478" s="58">
        <v>809</v>
      </c>
      <c r="C478" s="59">
        <v>1907</v>
      </c>
      <c r="D478" s="59" t="s">
        <v>83</v>
      </c>
      <c r="E478" s="60">
        <v>0.3659722222222222</v>
      </c>
      <c r="F478" s="60">
        <v>0.5131944444444444</v>
      </c>
      <c r="G478" s="61">
        <v>0.14722222222222223</v>
      </c>
      <c r="H478" s="59">
        <v>46</v>
      </c>
      <c r="I478" s="61" t="str">
        <f>VLOOKUP(H478,'Master Codes'!B:C,2,FALSE)</f>
        <v>MX</v>
      </c>
      <c r="J478" s="58" t="s">
        <v>576</v>
      </c>
      <c r="K478" s="58" t="s">
        <v>47</v>
      </c>
      <c r="L478" s="61">
        <f t="shared" si="14"/>
        <v>0.14722222222222223</v>
      </c>
      <c r="M478" s="85" t="str">
        <f t="shared" si="15"/>
        <v>09/15/2024-1907-DTW</v>
      </c>
    </row>
    <row r="479" spans="1:13" x14ac:dyDescent="0.25">
      <c r="A479" s="70">
        <v>45550</v>
      </c>
      <c r="B479" s="62">
        <v>831</v>
      </c>
      <c r="C479" s="57">
        <v>1991</v>
      </c>
      <c r="D479" s="57" t="s">
        <v>54</v>
      </c>
      <c r="E479" s="63">
        <v>0.5</v>
      </c>
      <c r="F479" s="63">
        <v>0.58333333333333337</v>
      </c>
      <c r="G479" s="64">
        <v>2.0833333333333332E-2</v>
      </c>
      <c r="H479" s="57">
        <v>93</v>
      </c>
      <c r="I479" s="64" t="str">
        <f>VLOOKUP(H479,'Master Codes'!B:C,2,FALSE)</f>
        <v>LATE</v>
      </c>
      <c r="J479" s="62" t="s">
        <v>577</v>
      </c>
      <c r="K479" s="62" t="s">
        <v>144</v>
      </c>
      <c r="L479" s="64">
        <f t="shared" si="14"/>
        <v>2.0833333333333332E-2</v>
      </c>
      <c r="M479" s="10" t="str">
        <f t="shared" si="15"/>
        <v>09/15/2024-1991-LAX</v>
      </c>
    </row>
    <row r="480" spans="1:13" x14ac:dyDescent="0.25">
      <c r="A480" s="69">
        <v>45550</v>
      </c>
      <c r="B480" s="58">
        <v>824</v>
      </c>
      <c r="C480" s="59">
        <v>277</v>
      </c>
      <c r="D480" s="59" t="s">
        <v>251</v>
      </c>
      <c r="E480" s="60">
        <v>0.56944444444444442</v>
      </c>
      <c r="F480" s="60">
        <v>0.58680555555555558</v>
      </c>
      <c r="G480" s="61">
        <v>9.0277777777777769E-3</v>
      </c>
      <c r="H480" s="59">
        <v>93</v>
      </c>
      <c r="I480" s="61" t="str">
        <f>VLOOKUP(H480,'Master Codes'!B:C,2,FALSE)</f>
        <v>LATE</v>
      </c>
      <c r="J480" s="58" t="s">
        <v>578</v>
      </c>
      <c r="K480" s="58" t="s">
        <v>144</v>
      </c>
      <c r="L480" s="61">
        <f t="shared" si="14"/>
        <v>9.0277777777777769E-3</v>
      </c>
      <c r="M480" s="85" t="str">
        <f t="shared" si="15"/>
        <v>09/15/2024-277-MRY</v>
      </c>
    </row>
    <row r="481" spans="1:13" x14ac:dyDescent="0.25">
      <c r="A481" s="69">
        <v>45550</v>
      </c>
      <c r="B481" s="58">
        <v>823</v>
      </c>
      <c r="C481" s="59">
        <v>421</v>
      </c>
      <c r="D481" s="59" t="s">
        <v>54</v>
      </c>
      <c r="E481" s="60">
        <v>0.6020833333333333</v>
      </c>
      <c r="F481" s="60">
        <v>0.61597222222222225</v>
      </c>
      <c r="G481" s="61">
        <v>6.2500000000000003E-3</v>
      </c>
      <c r="H481" s="59">
        <v>93</v>
      </c>
      <c r="I481" s="61" t="str">
        <f>VLOOKUP(H481,'Master Codes'!B:C,2,FALSE)</f>
        <v>LATE</v>
      </c>
      <c r="J481" s="58" t="s">
        <v>579</v>
      </c>
      <c r="K481" s="58" t="s">
        <v>144</v>
      </c>
      <c r="L481" s="61">
        <f t="shared" si="14"/>
        <v>6.2500000000000003E-3</v>
      </c>
      <c r="M481" s="85" t="str">
        <f t="shared" si="15"/>
        <v>09/15/2024-421-LAX</v>
      </c>
    </row>
    <row r="482" spans="1:13" x14ac:dyDescent="0.25">
      <c r="A482" s="69">
        <v>45550</v>
      </c>
      <c r="B482" s="58">
        <v>846</v>
      </c>
      <c r="C482" s="59">
        <v>503</v>
      </c>
      <c r="D482" s="59" t="s">
        <v>33</v>
      </c>
      <c r="E482" s="60">
        <v>0.59722222222222221</v>
      </c>
      <c r="F482" s="60">
        <v>0.6430555555555556</v>
      </c>
      <c r="G482" s="61">
        <v>4.4444444444444446E-2</v>
      </c>
      <c r="H482" s="59">
        <v>93</v>
      </c>
      <c r="I482" s="61" t="str">
        <f>VLOOKUP(H482,'Master Codes'!B:C,2,FALSE)</f>
        <v>LATE</v>
      </c>
      <c r="J482" s="58" t="s">
        <v>581</v>
      </c>
      <c r="K482" s="58" t="s">
        <v>144</v>
      </c>
      <c r="L482" s="61">
        <f t="shared" si="14"/>
        <v>4.4444444444444446E-2</v>
      </c>
      <c r="M482" s="85" t="str">
        <f t="shared" si="15"/>
        <v>09/15/2024-503-DFW</v>
      </c>
    </row>
    <row r="483" spans="1:13" x14ac:dyDescent="0.25">
      <c r="A483" s="69">
        <v>45550</v>
      </c>
      <c r="B483" s="58">
        <v>829</v>
      </c>
      <c r="C483" s="59">
        <v>295</v>
      </c>
      <c r="D483" s="59" t="s">
        <v>113</v>
      </c>
      <c r="E483" s="60">
        <v>0.61111111111111116</v>
      </c>
      <c r="F483" s="60">
        <v>0.71180555555555558</v>
      </c>
      <c r="G483" s="61">
        <v>5.2083333333333336E-2</v>
      </c>
      <c r="H483" s="59">
        <v>93</v>
      </c>
      <c r="I483" s="61" t="str">
        <f>VLOOKUP(H483,'Master Codes'!B:C,2,FALSE)</f>
        <v>LATE</v>
      </c>
      <c r="J483" s="58" t="s">
        <v>582</v>
      </c>
      <c r="K483" s="58" t="s">
        <v>144</v>
      </c>
      <c r="L483" s="61">
        <f t="shared" si="14"/>
        <v>5.2083333333333336E-2</v>
      </c>
      <c r="M483" s="85" t="str">
        <f t="shared" si="15"/>
        <v>09/15/2024-295-PDX</v>
      </c>
    </row>
    <row r="484" spans="1:13" x14ac:dyDescent="0.25">
      <c r="A484" s="69">
        <v>45550</v>
      </c>
      <c r="B484" s="58">
        <v>841</v>
      </c>
      <c r="C484" s="59">
        <v>657</v>
      </c>
      <c r="D484" s="59" t="s">
        <v>65</v>
      </c>
      <c r="E484" s="60">
        <v>0.63888888888888884</v>
      </c>
      <c r="F484" s="60">
        <v>0.65</v>
      </c>
      <c r="G484" s="61">
        <v>7.6388888888888886E-3</v>
      </c>
      <c r="H484" s="59">
        <v>93</v>
      </c>
      <c r="I484" s="61" t="str">
        <f>VLOOKUP(H484,'Master Codes'!B:C,2,FALSE)</f>
        <v>LATE</v>
      </c>
      <c r="J484" s="58" t="s">
        <v>583</v>
      </c>
      <c r="K484" s="58" t="s">
        <v>144</v>
      </c>
      <c r="L484" s="61">
        <f t="shared" si="14"/>
        <v>7.6388888888888886E-3</v>
      </c>
      <c r="M484" s="85" t="str">
        <f t="shared" si="15"/>
        <v>09/15/2024-657-DEN</v>
      </c>
    </row>
    <row r="485" spans="1:13" x14ac:dyDescent="0.25">
      <c r="A485" s="69">
        <v>45550</v>
      </c>
      <c r="B485" s="58">
        <v>813</v>
      </c>
      <c r="C485" s="59">
        <v>285</v>
      </c>
      <c r="D485" s="59" t="s">
        <v>50</v>
      </c>
      <c r="E485" s="60">
        <v>0.64375000000000004</v>
      </c>
      <c r="F485" s="60">
        <v>0.65277777777777779</v>
      </c>
      <c r="G485" s="61">
        <v>9.0277777777777769E-3</v>
      </c>
      <c r="H485" s="59">
        <v>93</v>
      </c>
      <c r="I485" s="61" t="str">
        <f>VLOOKUP(H485,'Master Codes'!B:C,2,FALSE)</f>
        <v>LATE</v>
      </c>
      <c r="J485" s="58" t="s">
        <v>511</v>
      </c>
      <c r="K485" s="58" t="s">
        <v>144</v>
      </c>
      <c r="L485" s="61">
        <f t="shared" si="14"/>
        <v>9.0277777777777769E-3</v>
      </c>
      <c r="M485" s="85" t="str">
        <f t="shared" si="15"/>
        <v>09/15/2024-285-SEA</v>
      </c>
    </row>
    <row r="486" spans="1:13" x14ac:dyDescent="0.25">
      <c r="A486" s="70">
        <v>45552</v>
      </c>
      <c r="B486" s="14">
        <v>827</v>
      </c>
      <c r="C486" s="14">
        <v>427</v>
      </c>
      <c r="D486" s="16" t="s">
        <v>54</v>
      </c>
      <c r="E486" s="63">
        <v>0.5</v>
      </c>
      <c r="F486" s="63">
        <v>0.50416666666666665</v>
      </c>
      <c r="G486" s="64">
        <v>4.1666666666666666E-3</v>
      </c>
      <c r="H486" s="16" t="s">
        <v>584</v>
      </c>
      <c r="I486" s="55" t="str">
        <f>VLOOKUP(H486,'Master Codes'!B:C,2,FALSE)</f>
        <v>STA</v>
      </c>
      <c r="J486" s="14" t="s">
        <v>585</v>
      </c>
      <c r="K486" s="14" t="s">
        <v>18</v>
      </c>
      <c r="L486" s="55">
        <f t="shared" si="14"/>
        <v>4.1666666666666666E-3</v>
      </c>
      <c r="M486" s="10" t="str">
        <f t="shared" si="15"/>
        <v>09/17/2024-427-LAX</v>
      </c>
    </row>
    <row r="487" spans="1:13" x14ac:dyDescent="0.25">
      <c r="A487" s="69">
        <v>45553</v>
      </c>
      <c r="B487" s="58">
        <v>851</v>
      </c>
      <c r="C487" s="59">
        <v>427</v>
      </c>
      <c r="D487" s="59" t="s">
        <v>54</v>
      </c>
      <c r="E487" s="60">
        <v>0.54166666666666663</v>
      </c>
      <c r="F487" s="60">
        <v>0.55000000000000004</v>
      </c>
      <c r="G487" s="61">
        <v>8.3333333333333332E-3</v>
      </c>
      <c r="H487" s="59" t="s">
        <v>56</v>
      </c>
      <c r="I487" s="61" t="str">
        <f>VLOOKUP(H487,'Master Codes'!B:C,2,FALSE)</f>
        <v>STA</v>
      </c>
      <c r="J487" s="58" t="s">
        <v>586</v>
      </c>
      <c r="K487" s="58" t="s">
        <v>47</v>
      </c>
      <c r="L487" s="61">
        <f t="shared" si="14"/>
        <v>8.3333333333333332E-3</v>
      </c>
      <c r="M487" s="85" t="str">
        <f t="shared" si="15"/>
        <v>09/18/2024-427-LAX</v>
      </c>
    </row>
    <row r="488" spans="1:13" x14ac:dyDescent="0.25">
      <c r="A488" s="70">
        <v>45553</v>
      </c>
      <c r="B488" s="62">
        <v>827</v>
      </c>
      <c r="C488" s="57">
        <v>285</v>
      </c>
      <c r="D488" s="57" t="s">
        <v>50</v>
      </c>
      <c r="E488" s="63">
        <v>0.61111111111111116</v>
      </c>
      <c r="F488" s="63">
        <v>0.61388888888888893</v>
      </c>
      <c r="G488" s="64">
        <v>2.7777777777777779E-3</v>
      </c>
      <c r="H488" s="57">
        <v>68</v>
      </c>
      <c r="I488" s="64" t="str">
        <f>VLOOKUP(H488,'Master Codes'!B:C,2,FALSE)</f>
        <v>INFT</v>
      </c>
      <c r="J488" s="62" t="s">
        <v>587</v>
      </c>
      <c r="K488" s="62" t="s">
        <v>47</v>
      </c>
      <c r="L488" s="64">
        <f t="shared" si="14"/>
        <v>2.7777777777777779E-3</v>
      </c>
      <c r="M488" s="10" t="str">
        <f t="shared" si="15"/>
        <v>09/18/2024-285-SEA</v>
      </c>
    </row>
    <row r="489" spans="1:13" x14ac:dyDescent="0.25">
      <c r="A489" s="69">
        <v>45554</v>
      </c>
      <c r="B489" s="58">
        <v>822</v>
      </c>
      <c r="C489" s="59">
        <v>101</v>
      </c>
      <c r="D489" s="59" t="s">
        <v>69</v>
      </c>
      <c r="E489" s="60">
        <v>0.2638888888888889</v>
      </c>
      <c r="F489" s="60">
        <v>0.3034722222222222</v>
      </c>
      <c r="G489" s="61">
        <v>3.9583333333333331E-2</v>
      </c>
      <c r="H489" s="59">
        <v>46</v>
      </c>
      <c r="I489" s="61" t="str">
        <f>VLOOKUP(H489,'Master Codes'!B:C,2,FALSE)</f>
        <v>MX</v>
      </c>
      <c r="J489" s="58" t="s">
        <v>588</v>
      </c>
      <c r="K489" s="58" t="s">
        <v>18</v>
      </c>
      <c r="L489" s="61">
        <f t="shared" si="14"/>
        <v>3.9583333333333331E-2</v>
      </c>
      <c r="M489" s="85" t="str">
        <f t="shared" si="15"/>
        <v>09/19/2024-101-LAS</v>
      </c>
    </row>
    <row r="490" spans="1:13" x14ac:dyDescent="0.25">
      <c r="A490" s="70">
        <v>45554</v>
      </c>
      <c r="B490" s="62">
        <v>841</v>
      </c>
      <c r="C490" s="57">
        <v>193</v>
      </c>
      <c r="D490" s="57" t="s">
        <v>21</v>
      </c>
      <c r="E490" s="63">
        <v>0.33333333333333331</v>
      </c>
      <c r="F490" s="63">
        <v>0.33402777777777776</v>
      </c>
      <c r="G490" s="64">
        <v>6.9444444444444447E-4</v>
      </c>
      <c r="H490" s="57">
        <v>41</v>
      </c>
      <c r="I490" s="64" t="str">
        <f>VLOOKUP(H490,'Master Codes'!B:C,2,FALSE)</f>
        <v>MX</v>
      </c>
      <c r="J490" s="62" t="s">
        <v>589</v>
      </c>
      <c r="K490" s="62" t="s">
        <v>18</v>
      </c>
      <c r="L490" s="64">
        <f t="shared" si="14"/>
        <v>6.9444444444444447E-4</v>
      </c>
      <c r="M490" s="10" t="str">
        <f t="shared" si="15"/>
        <v>09/19/2024-193-BWI</v>
      </c>
    </row>
    <row r="491" spans="1:13" x14ac:dyDescent="0.25">
      <c r="A491" s="69">
        <v>45554</v>
      </c>
      <c r="B491" s="58">
        <v>815</v>
      </c>
      <c r="C491" s="59">
        <v>607</v>
      </c>
      <c r="D491" s="59" t="s">
        <v>48</v>
      </c>
      <c r="E491" s="60">
        <v>0.59305555555555556</v>
      </c>
      <c r="F491" s="60">
        <v>0.59375</v>
      </c>
      <c r="G491" s="61">
        <v>6.9444444444444447E-4</v>
      </c>
      <c r="H491" s="59">
        <v>64</v>
      </c>
      <c r="I491" s="61" t="str">
        <f>VLOOKUP(H491,'Master Codes'!B:C,2,FALSE)</f>
        <v>FLT</v>
      </c>
      <c r="J491" s="58" t="s">
        <v>590</v>
      </c>
      <c r="K491" s="58" t="s">
        <v>47</v>
      </c>
      <c r="L491" s="61">
        <f t="shared" si="14"/>
        <v>6.9444444444444447E-4</v>
      </c>
      <c r="M491" s="85" t="str">
        <f t="shared" si="15"/>
        <v>09/19/2024-607-PHX</v>
      </c>
    </row>
    <row r="492" spans="1:13" x14ac:dyDescent="0.25">
      <c r="A492" s="70">
        <v>45554</v>
      </c>
      <c r="B492" s="62">
        <v>836</v>
      </c>
      <c r="C492" s="57">
        <v>1925</v>
      </c>
      <c r="D492" s="57" t="s">
        <v>110</v>
      </c>
      <c r="E492" s="63">
        <v>0.62986111111111109</v>
      </c>
      <c r="F492" s="63">
        <v>0.64930555555555558</v>
      </c>
      <c r="G492" s="64">
        <v>1.9444444444444445E-2</v>
      </c>
      <c r="H492" s="57">
        <v>95</v>
      </c>
      <c r="I492" s="64" t="str">
        <f>VLOOKUP(H492,'Master Codes'!B:C,2,FALSE)</f>
        <v>FLT</v>
      </c>
      <c r="J492" s="62" t="s">
        <v>591</v>
      </c>
      <c r="K492" s="62" t="s">
        <v>47</v>
      </c>
      <c r="L492" s="64">
        <f t="shared" si="14"/>
        <v>1.9444444444444445E-2</v>
      </c>
      <c r="M492" s="10" t="str">
        <f t="shared" si="15"/>
        <v>09/19/2024-1925-TVC</v>
      </c>
    </row>
    <row r="493" spans="1:13" x14ac:dyDescent="0.25">
      <c r="A493" s="69">
        <v>45554</v>
      </c>
      <c r="B493" s="58">
        <v>848</v>
      </c>
      <c r="C493" s="59">
        <v>395</v>
      </c>
      <c r="D493" s="59" t="s">
        <v>52</v>
      </c>
      <c r="E493" s="60">
        <v>0.63472222222222219</v>
      </c>
      <c r="F493" s="60">
        <v>0.65625</v>
      </c>
      <c r="G493" s="61">
        <v>9.0277777777777769E-3</v>
      </c>
      <c r="H493" s="59">
        <v>93</v>
      </c>
      <c r="I493" s="61" t="str">
        <f>VLOOKUP(H493,'Master Codes'!B:C,2,FALSE)</f>
        <v>LATE</v>
      </c>
      <c r="J493" s="58" t="s">
        <v>592</v>
      </c>
      <c r="K493" s="58" t="s">
        <v>47</v>
      </c>
      <c r="L493" s="61">
        <f t="shared" si="14"/>
        <v>9.0277777777777769E-3</v>
      </c>
      <c r="M493" s="85" t="str">
        <f t="shared" si="15"/>
        <v>09/19/2024-395-SFO</v>
      </c>
    </row>
    <row r="494" spans="1:13" x14ac:dyDescent="0.25">
      <c r="A494" s="69">
        <v>45554</v>
      </c>
      <c r="B494" s="58">
        <v>841</v>
      </c>
      <c r="C494" s="59">
        <v>295</v>
      </c>
      <c r="D494" s="59" t="s">
        <v>113</v>
      </c>
      <c r="E494" s="60">
        <v>0.64861111111111114</v>
      </c>
      <c r="F494" s="60">
        <v>0.66249999999999998</v>
      </c>
      <c r="G494" s="61">
        <v>6.2500000000000003E-3</v>
      </c>
      <c r="H494" s="59">
        <v>93</v>
      </c>
      <c r="I494" s="61" t="str">
        <f>VLOOKUP(H494,'Master Codes'!B:C,2,FALSE)</f>
        <v>LATE</v>
      </c>
      <c r="J494" s="58" t="s">
        <v>593</v>
      </c>
      <c r="K494" s="58" t="s">
        <v>47</v>
      </c>
      <c r="L494" s="61">
        <f t="shared" si="14"/>
        <v>6.2500000000000003E-3</v>
      </c>
      <c r="M494" s="85" t="str">
        <f t="shared" si="15"/>
        <v>09/19/2024-295-PDX</v>
      </c>
    </row>
    <row r="495" spans="1:13" x14ac:dyDescent="0.25">
      <c r="A495" s="69">
        <v>45554</v>
      </c>
      <c r="B495" s="58">
        <v>825</v>
      </c>
      <c r="C495" s="59">
        <v>421</v>
      </c>
      <c r="D495" s="59" t="s">
        <v>54</v>
      </c>
      <c r="E495" s="60">
        <v>0.64375000000000004</v>
      </c>
      <c r="F495" s="60">
        <v>0.66249999999999998</v>
      </c>
      <c r="G495" s="61">
        <v>1.3888888888888888E-2</v>
      </c>
      <c r="H495" s="59">
        <v>93</v>
      </c>
      <c r="I495" s="61" t="str">
        <f>VLOOKUP(H495,'Master Codes'!B:C,2,FALSE)</f>
        <v>LATE</v>
      </c>
      <c r="J495" s="58" t="s">
        <v>594</v>
      </c>
      <c r="K495" s="58" t="s">
        <v>47</v>
      </c>
      <c r="L495" s="61">
        <f t="shared" si="14"/>
        <v>1.3888888888888888E-2</v>
      </c>
      <c r="M495" s="85" t="str">
        <f t="shared" si="15"/>
        <v>09/19/2024-421-LAX</v>
      </c>
    </row>
    <row r="496" spans="1:13" x14ac:dyDescent="0.25">
      <c r="A496" s="69">
        <v>45554</v>
      </c>
      <c r="B496" s="58">
        <v>835</v>
      </c>
      <c r="C496" s="59">
        <v>657</v>
      </c>
      <c r="D496" s="59" t="s">
        <v>65</v>
      </c>
      <c r="E496" s="60">
        <v>0.67152777777777772</v>
      </c>
      <c r="F496" s="60">
        <v>0.69374999999999998</v>
      </c>
      <c r="G496" s="61">
        <v>5.5555555555555558E-3</v>
      </c>
      <c r="H496" s="59">
        <v>93</v>
      </c>
      <c r="I496" s="61" t="str">
        <f>VLOOKUP(H496,'Master Codes'!B:C,2,FALSE)</f>
        <v>LATE</v>
      </c>
      <c r="J496" s="58" t="s">
        <v>595</v>
      </c>
      <c r="K496" s="58" t="s">
        <v>47</v>
      </c>
      <c r="L496" s="61">
        <f t="shared" si="14"/>
        <v>5.5555555555555558E-3</v>
      </c>
      <c r="M496" s="85" t="str">
        <f t="shared" si="15"/>
        <v>09/19/2024-657-DEN</v>
      </c>
    </row>
    <row r="497" spans="1:13" x14ac:dyDescent="0.25">
      <c r="A497" s="69">
        <v>45554</v>
      </c>
      <c r="B497" s="58">
        <v>849</v>
      </c>
      <c r="C497" s="59">
        <v>107</v>
      </c>
      <c r="D497" s="59" t="s">
        <v>69</v>
      </c>
      <c r="E497" s="60">
        <v>0.66666666666666663</v>
      </c>
      <c r="F497" s="60">
        <v>0.70208333333333328</v>
      </c>
      <c r="G497" s="61">
        <v>3.5416666666666666E-2</v>
      </c>
      <c r="H497" s="59">
        <v>93</v>
      </c>
      <c r="I497" s="61" t="str">
        <f>VLOOKUP(H497,'Master Codes'!B:C,2,FALSE)</f>
        <v>LATE</v>
      </c>
      <c r="J497" s="58" t="s">
        <v>202</v>
      </c>
      <c r="K497" s="58" t="s">
        <v>47</v>
      </c>
      <c r="L497" s="61">
        <f t="shared" si="14"/>
        <v>3.5416666666666666E-2</v>
      </c>
      <c r="M497" s="85" t="str">
        <f t="shared" si="15"/>
        <v>09/19/2024-107-LAS</v>
      </c>
    </row>
    <row r="498" spans="1:13" x14ac:dyDescent="0.25">
      <c r="A498" s="70">
        <v>45554</v>
      </c>
      <c r="B498" s="62">
        <v>816</v>
      </c>
      <c r="C498" s="57">
        <v>261</v>
      </c>
      <c r="D498" s="57" t="s">
        <v>120</v>
      </c>
      <c r="E498" s="63">
        <v>0.68541666666666667</v>
      </c>
      <c r="F498" s="63">
        <v>0.68680555555555556</v>
      </c>
      <c r="G498" s="64">
        <v>1.3888888888888889E-3</v>
      </c>
      <c r="H498" s="57">
        <v>93</v>
      </c>
      <c r="I498" s="64" t="str">
        <f>VLOOKUP(H498,'Master Codes'!B:C,2,FALSE)</f>
        <v>LATE</v>
      </c>
      <c r="J498" s="62" t="s">
        <v>202</v>
      </c>
      <c r="K498" s="62" t="s">
        <v>47</v>
      </c>
      <c r="L498" s="64">
        <f t="shared" si="14"/>
        <v>1.3888888888888889E-3</v>
      </c>
      <c r="M498" s="10" t="str">
        <f t="shared" si="15"/>
        <v>09/19/2024-261-ORD</v>
      </c>
    </row>
    <row r="499" spans="1:13" x14ac:dyDescent="0.25">
      <c r="A499" s="69">
        <v>45554</v>
      </c>
      <c r="B499" s="58">
        <v>834</v>
      </c>
      <c r="C499" s="59">
        <v>217</v>
      </c>
      <c r="D499" s="59" t="s">
        <v>76</v>
      </c>
      <c r="E499" s="60">
        <v>0.68055555555555558</v>
      </c>
      <c r="F499" s="60">
        <v>0.69652777777777775</v>
      </c>
      <c r="G499" s="61">
        <v>9.7222222222222224E-3</v>
      </c>
      <c r="H499" s="59">
        <v>93</v>
      </c>
      <c r="I499" s="61" t="str">
        <f>VLOOKUP(H499,'Master Codes'!B:C,2,FALSE)</f>
        <v>LATE</v>
      </c>
      <c r="J499" s="58" t="s">
        <v>596</v>
      </c>
      <c r="K499" s="58" t="s">
        <v>47</v>
      </c>
      <c r="L499" s="61">
        <f t="shared" si="14"/>
        <v>9.7222222222222224E-3</v>
      </c>
      <c r="M499" s="85" t="str">
        <f t="shared" si="15"/>
        <v>09/19/2024-217-CVG</v>
      </c>
    </row>
    <row r="500" spans="1:13" x14ac:dyDescent="0.25">
      <c r="A500" s="69">
        <v>45555</v>
      </c>
      <c r="B500" s="13">
        <v>847</v>
      </c>
      <c r="C500" s="15">
        <v>1915</v>
      </c>
      <c r="D500" s="15" t="s">
        <v>50</v>
      </c>
      <c r="E500" s="51">
        <v>0.25</v>
      </c>
      <c r="F500" s="51">
        <v>0.25277777777777777</v>
      </c>
      <c r="G500" s="52">
        <v>2.7777777777777779E-3</v>
      </c>
      <c r="H500" s="15" t="s">
        <v>34</v>
      </c>
      <c r="I500" s="61" t="str">
        <f>VLOOKUP(H500,'Master Codes'!B:C,2,FALSE)</f>
        <v>MX</v>
      </c>
      <c r="J500" s="13" t="s">
        <v>597</v>
      </c>
      <c r="K500" s="58" t="s">
        <v>18</v>
      </c>
      <c r="L500" s="61">
        <f t="shared" si="14"/>
        <v>2.7777777777777779E-3</v>
      </c>
      <c r="M500" s="85" t="str">
        <f t="shared" si="15"/>
        <v>09/20/2024-1915-SEA</v>
      </c>
    </row>
    <row r="501" spans="1:13" x14ac:dyDescent="0.25">
      <c r="A501" s="70">
        <v>45555</v>
      </c>
      <c r="B501" s="14">
        <v>825</v>
      </c>
      <c r="C501" s="16">
        <v>367</v>
      </c>
      <c r="D501" s="16" t="s">
        <v>93</v>
      </c>
      <c r="E501" s="54">
        <v>0.25486111111111109</v>
      </c>
      <c r="F501" s="54">
        <v>0.28402777777777777</v>
      </c>
      <c r="G501" s="55">
        <v>2.9166666666666667E-2</v>
      </c>
      <c r="H501" s="16">
        <v>65</v>
      </c>
      <c r="I501" s="64" t="str">
        <f>VLOOKUP(H501,'Master Codes'!B:C,2,FALSE)</f>
        <v>FLT</v>
      </c>
      <c r="J501" s="14" t="s">
        <v>598</v>
      </c>
      <c r="K501" s="62" t="s">
        <v>18</v>
      </c>
      <c r="L501" s="64">
        <f t="shared" si="14"/>
        <v>2.9166666666666667E-2</v>
      </c>
      <c r="M501" s="10" t="str">
        <f t="shared" si="15"/>
        <v>09/20/2024-367-TPA</v>
      </c>
    </row>
    <row r="502" spans="1:13" x14ac:dyDescent="0.25">
      <c r="A502" s="67">
        <v>45555</v>
      </c>
      <c r="B502" s="13">
        <v>829</v>
      </c>
      <c r="C502" s="15">
        <v>1697</v>
      </c>
      <c r="D502" s="15" t="s">
        <v>25</v>
      </c>
      <c r="E502" s="51">
        <v>0.32430555555555557</v>
      </c>
      <c r="F502" s="51">
        <v>0.32847222222222222</v>
      </c>
      <c r="G502" s="52">
        <v>4.1666666666666666E-3</v>
      </c>
      <c r="H502" s="15">
        <v>41</v>
      </c>
      <c r="I502" s="61" t="str">
        <f>VLOOKUP(H502,'Master Codes'!B:C,2,FALSE)</f>
        <v>MX</v>
      </c>
      <c r="J502" s="13" t="s">
        <v>599</v>
      </c>
      <c r="K502" s="58" t="s">
        <v>18</v>
      </c>
      <c r="L502" s="61">
        <f t="shared" si="14"/>
        <v>4.1666666666666666E-3</v>
      </c>
      <c r="M502" s="85" t="str">
        <f t="shared" si="15"/>
        <v>09/20/2024-1697-YYZ</v>
      </c>
    </row>
    <row r="503" spans="1:13" x14ac:dyDescent="0.25">
      <c r="A503" s="68">
        <v>45555</v>
      </c>
      <c r="B503" s="14">
        <v>804</v>
      </c>
      <c r="C503" s="16">
        <v>655</v>
      </c>
      <c r="D503" s="16" t="s">
        <v>65</v>
      </c>
      <c r="E503" s="54">
        <v>0.61111111111111116</v>
      </c>
      <c r="F503" s="54">
        <v>0.77500000000000002</v>
      </c>
      <c r="G503" s="55">
        <v>0.16388888888888889</v>
      </c>
      <c r="H503" s="16">
        <v>42</v>
      </c>
      <c r="I503" s="64" t="str">
        <f>VLOOKUP(H503,'Master Codes'!B:C,2,FALSE)</f>
        <v>MX</v>
      </c>
      <c r="J503" s="14" t="s">
        <v>600</v>
      </c>
      <c r="K503" s="62" t="s">
        <v>144</v>
      </c>
      <c r="L503" s="64">
        <f t="shared" si="14"/>
        <v>0.16388888888888889</v>
      </c>
      <c r="M503" s="10" t="str">
        <f t="shared" si="15"/>
        <v>09/20/2024-655-DEN</v>
      </c>
    </row>
    <row r="504" spans="1:13" x14ac:dyDescent="0.25">
      <c r="A504" s="67">
        <v>45555</v>
      </c>
      <c r="B504" s="13">
        <v>842</v>
      </c>
      <c r="C504" s="15">
        <v>421</v>
      </c>
      <c r="D504" s="15" t="s">
        <v>54</v>
      </c>
      <c r="E504" s="51">
        <v>0.61597222222222225</v>
      </c>
      <c r="F504" s="51">
        <v>0.63541666666666663</v>
      </c>
      <c r="G504" s="52">
        <v>1.9444444444444445E-2</v>
      </c>
      <c r="H504" s="15">
        <v>41</v>
      </c>
      <c r="I504" s="61" t="str">
        <f>VLOOKUP(H504,'Master Codes'!B:C,2,FALSE)</f>
        <v>MX</v>
      </c>
      <c r="J504" s="13" t="s">
        <v>601</v>
      </c>
      <c r="K504" s="58" t="s">
        <v>144</v>
      </c>
      <c r="L504" s="61">
        <f t="shared" si="14"/>
        <v>1.9444444444444445E-2</v>
      </c>
      <c r="M504" s="85" t="str">
        <f t="shared" si="15"/>
        <v>09/20/2024-421-LAX</v>
      </c>
    </row>
    <row r="505" spans="1:13" x14ac:dyDescent="0.25">
      <c r="A505" s="68">
        <v>45555</v>
      </c>
      <c r="B505" s="14">
        <v>822</v>
      </c>
      <c r="C505" s="16">
        <v>607</v>
      </c>
      <c r="D505" s="16" t="s">
        <v>48</v>
      </c>
      <c r="E505" s="54">
        <v>0.68055555555555558</v>
      </c>
      <c r="F505" s="54">
        <v>0.74097222222222225</v>
      </c>
      <c r="G505" s="55">
        <v>6.0416666666666667E-2</v>
      </c>
      <c r="H505" s="16">
        <v>46</v>
      </c>
      <c r="I505" s="64" t="str">
        <f>VLOOKUP(H505,'Master Codes'!B:C,2,FALSE)</f>
        <v>MX</v>
      </c>
      <c r="J505" s="14" t="s">
        <v>602</v>
      </c>
      <c r="K505" s="62" t="s">
        <v>144</v>
      </c>
      <c r="L505" s="64">
        <f t="shared" si="14"/>
        <v>6.0416666666666667E-2</v>
      </c>
      <c r="M505" s="10" t="str">
        <f t="shared" si="15"/>
        <v>09/20/2024-607-PHX</v>
      </c>
    </row>
    <row r="506" spans="1:13" x14ac:dyDescent="0.25">
      <c r="A506" s="67">
        <v>45555</v>
      </c>
      <c r="B506" s="13">
        <v>834</v>
      </c>
      <c r="C506" s="15">
        <v>261</v>
      </c>
      <c r="D506" s="15" t="s">
        <v>120</v>
      </c>
      <c r="E506" s="51">
        <v>0.75972222222222219</v>
      </c>
      <c r="F506" s="51">
        <v>0.78472222222222221</v>
      </c>
      <c r="G506" s="52">
        <v>2.5000000000000001E-2</v>
      </c>
      <c r="H506" s="15">
        <v>46</v>
      </c>
      <c r="I506" s="61" t="str">
        <f>VLOOKUP(H506,'Master Codes'!B:C,2,FALSE)</f>
        <v>MX</v>
      </c>
      <c r="J506" s="13" t="s">
        <v>603</v>
      </c>
      <c r="K506" s="58" t="s">
        <v>144</v>
      </c>
      <c r="L506" s="61">
        <f t="shared" si="14"/>
        <v>2.5000000000000001E-2</v>
      </c>
      <c r="M506" s="85" t="str">
        <f t="shared" si="15"/>
        <v>09/20/2024-261-ORD</v>
      </c>
    </row>
    <row r="507" spans="1:13" x14ac:dyDescent="0.25">
      <c r="A507" s="68">
        <v>45555</v>
      </c>
      <c r="B507" s="14">
        <v>832</v>
      </c>
      <c r="C507" s="16">
        <v>285</v>
      </c>
      <c r="D507" s="16" t="s">
        <v>50</v>
      </c>
      <c r="E507" s="54">
        <v>0.65277777777777779</v>
      </c>
      <c r="F507" s="54">
        <v>0.67638888888888893</v>
      </c>
      <c r="G507" s="55">
        <v>1.3888888888888888E-2</v>
      </c>
      <c r="H507" s="16">
        <v>93</v>
      </c>
      <c r="I507" s="64" t="str">
        <f>VLOOKUP(H507,'Master Codes'!B:C,2,FALSE)</f>
        <v>LATE</v>
      </c>
      <c r="J507" s="14" t="s">
        <v>604</v>
      </c>
      <c r="K507" s="62" t="s">
        <v>144</v>
      </c>
      <c r="L507" s="64">
        <f t="shared" si="14"/>
        <v>1.3888888888888888E-2</v>
      </c>
      <c r="M507" s="10" t="str">
        <f t="shared" si="15"/>
        <v>09/20/2024-285-SEA</v>
      </c>
    </row>
    <row r="508" spans="1:13" x14ac:dyDescent="0.25">
      <c r="A508" s="68">
        <v>45556</v>
      </c>
      <c r="B508" s="14">
        <v>820</v>
      </c>
      <c r="C508" s="16">
        <v>1965</v>
      </c>
      <c r="D508" s="16" t="s">
        <v>97</v>
      </c>
      <c r="E508" s="54">
        <v>0.27361111111111114</v>
      </c>
      <c r="F508" s="54">
        <v>0.27569444444444446</v>
      </c>
      <c r="G508" s="55">
        <v>2.0833333333333333E-3</v>
      </c>
      <c r="H508" s="16">
        <v>99</v>
      </c>
      <c r="I508" s="64" t="str">
        <f>VLOOKUP(H508,'Master Codes'!B:C,2,FALSE)</f>
        <v>SOC</v>
      </c>
      <c r="J508" s="14" t="s">
        <v>605</v>
      </c>
      <c r="K508" s="62" t="s">
        <v>144</v>
      </c>
      <c r="L508" s="64">
        <f t="shared" si="14"/>
        <v>2.0833333333333333E-3</v>
      </c>
      <c r="M508" s="10" t="str">
        <f t="shared" si="15"/>
        <v>09/21/2024-1965-CLT</v>
      </c>
    </row>
    <row r="509" spans="1:13" x14ac:dyDescent="0.25">
      <c r="A509" s="67">
        <v>45557</v>
      </c>
      <c r="B509" s="13">
        <v>804</v>
      </c>
      <c r="C509" s="13">
        <v>215</v>
      </c>
      <c r="D509" s="15" t="s">
        <v>248</v>
      </c>
      <c r="E509" s="51">
        <v>0.47708333333333336</v>
      </c>
      <c r="F509" s="51">
        <v>0.52638888888888891</v>
      </c>
      <c r="G509" s="52">
        <v>2.6388888888888889E-2</v>
      </c>
      <c r="H509" s="15">
        <v>93</v>
      </c>
      <c r="I509" s="61" t="str">
        <f>VLOOKUP(H509,'Master Codes'!B:C,2,FALSE)</f>
        <v>LATE</v>
      </c>
      <c r="J509" s="13" t="s">
        <v>606</v>
      </c>
      <c r="K509" s="58" t="s">
        <v>144</v>
      </c>
      <c r="L509" s="61">
        <f t="shared" si="14"/>
        <v>2.6388888888888889E-2</v>
      </c>
      <c r="M509" s="85" t="str">
        <f t="shared" si="15"/>
        <v>09/22/2024-215-AVL</v>
      </c>
    </row>
    <row r="510" spans="1:13" x14ac:dyDescent="0.25">
      <c r="A510" s="67">
        <v>45557</v>
      </c>
      <c r="B510" s="13">
        <v>842</v>
      </c>
      <c r="C510" s="13">
        <v>105</v>
      </c>
      <c r="D510" s="15" t="s">
        <v>69</v>
      </c>
      <c r="E510" s="51">
        <v>0.4861111111111111</v>
      </c>
      <c r="F510" s="51">
        <v>0.49722222222222223</v>
      </c>
      <c r="G510" s="52">
        <v>1.1111111111111112E-2</v>
      </c>
      <c r="H510" s="15">
        <v>63</v>
      </c>
      <c r="I510" s="61" t="str">
        <f>VLOOKUP(H510,'Master Codes'!B:C,2,FALSE)</f>
        <v>FLT</v>
      </c>
      <c r="J510" s="13" t="s">
        <v>607</v>
      </c>
      <c r="K510" s="58" t="s">
        <v>144</v>
      </c>
      <c r="L510" s="61">
        <f t="shared" si="14"/>
        <v>1.1111111111111112E-2</v>
      </c>
      <c r="M510" s="85" t="str">
        <f t="shared" si="15"/>
        <v>09/22/2024-105-LAS</v>
      </c>
    </row>
    <row r="511" spans="1:13" x14ac:dyDescent="0.25">
      <c r="A511" s="68">
        <v>45557</v>
      </c>
      <c r="B511" s="14">
        <v>809</v>
      </c>
      <c r="C511" s="16">
        <v>345</v>
      </c>
      <c r="D511" s="16" t="s">
        <v>24</v>
      </c>
      <c r="E511" s="54">
        <v>0.52361111111111114</v>
      </c>
      <c r="F511" s="54">
        <v>0.53680555555555554</v>
      </c>
      <c r="G511" s="55">
        <v>9.0277777777777769E-3</v>
      </c>
      <c r="H511" s="16">
        <v>93</v>
      </c>
      <c r="I511" s="64" t="str">
        <f>VLOOKUP(H511,'Master Codes'!B:C,2,FALSE)</f>
        <v>LATE</v>
      </c>
      <c r="J511" s="14" t="s">
        <v>608</v>
      </c>
      <c r="K511" s="62" t="s">
        <v>144</v>
      </c>
      <c r="L511" s="64">
        <f t="shared" si="14"/>
        <v>9.0277777777777769E-3</v>
      </c>
      <c r="M511" s="10" t="str">
        <f t="shared" si="15"/>
        <v>09/22/2024-345-MCO</v>
      </c>
    </row>
    <row r="512" spans="1:13" x14ac:dyDescent="0.25">
      <c r="A512" s="68">
        <v>45557</v>
      </c>
      <c r="B512" s="14">
        <v>843</v>
      </c>
      <c r="C512" s="16">
        <v>633</v>
      </c>
      <c r="D512" s="16" t="s">
        <v>116</v>
      </c>
      <c r="E512" s="54">
        <v>0.56527777777777777</v>
      </c>
      <c r="F512" s="54">
        <v>0.57361111111111107</v>
      </c>
      <c r="G512" s="55">
        <v>2.7777777777777779E-3</v>
      </c>
      <c r="H512" s="16">
        <v>93</v>
      </c>
      <c r="I512" s="64" t="str">
        <f>VLOOKUP(H512,'Master Codes'!B:C,2,FALSE)</f>
        <v>LATE</v>
      </c>
      <c r="J512" s="14" t="s">
        <v>609</v>
      </c>
      <c r="K512" s="62" t="s">
        <v>144</v>
      </c>
      <c r="L512" s="64">
        <f t="shared" si="14"/>
        <v>2.7777777777777779E-3</v>
      </c>
      <c r="M512" s="10" t="str">
        <f t="shared" si="15"/>
        <v>09/22/2024-633-BNA</v>
      </c>
    </row>
    <row r="513" spans="1:13" x14ac:dyDescent="0.25">
      <c r="A513" s="68">
        <v>45557</v>
      </c>
      <c r="B513" s="14">
        <v>808</v>
      </c>
      <c r="C513" s="16">
        <v>1947</v>
      </c>
      <c r="D513" s="16" t="s">
        <v>97</v>
      </c>
      <c r="E513" s="54">
        <v>0.56944444444444442</v>
      </c>
      <c r="F513" s="54">
        <v>0.59861111111111109</v>
      </c>
      <c r="G513" s="55">
        <v>2.9166666666666667E-2</v>
      </c>
      <c r="H513" s="16">
        <v>87</v>
      </c>
      <c r="I513" s="64" t="str">
        <f>VLOOKUP(H513,'Master Codes'!B:C,2,FALSE)</f>
        <v>ATC</v>
      </c>
      <c r="J513" s="14" t="s">
        <v>610</v>
      </c>
      <c r="K513" s="62" t="s">
        <v>144</v>
      </c>
      <c r="L513" s="64">
        <f t="shared" si="14"/>
        <v>2.9166666666666667E-2</v>
      </c>
      <c r="M513" s="10" t="str">
        <f t="shared" si="15"/>
        <v>09/22/2024-1947-CLT</v>
      </c>
    </row>
    <row r="514" spans="1:13" x14ac:dyDescent="0.25">
      <c r="A514" s="67">
        <v>45557</v>
      </c>
      <c r="B514" s="13">
        <v>835</v>
      </c>
      <c r="C514" s="15">
        <v>503</v>
      </c>
      <c r="D514" s="15" t="s">
        <v>33</v>
      </c>
      <c r="E514" s="51">
        <v>0.57916666666666672</v>
      </c>
      <c r="F514" s="51">
        <v>0.60555555555555551</v>
      </c>
      <c r="G514" s="52">
        <v>2.6388888888888889E-2</v>
      </c>
      <c r="H514" s="15">
        <v>87</v>
      </c>
      <c r="I514" s="61" t="str">
        <f>VLOOKUP(H514,'Master Codes'!B:C,2,FALSE)</f>
        <v>ATC</v>
      </c>
      <c r="J514" s="13" t="s">
        <v>611</v>
      </c>
      <c r="K514" s="58" t="s">
        <v>144</v>
      </c>
      <c r="L514" s="61">
        <f t="shared" ref="L514:L559" si="16" xml:space="preserve"> G514 / COUNTIFS($A:$A, A514, $C:$C, C514)</f>
        <v>2.6388888888888889E-2</v>
      </c>
      <c r="M514" s="85" t="str">
        <f t="shared" ref="M514:M573" si="17">TEXT(A514, "MM/DD/YYYY") &amp; "-" &amp; C514 &amp; "-" &amp; D514</f>
        <v>09/22/2024-503-DFW</v>
      </c>
    </row>
    <row r="515" spans="1:13" x14ac:dyDescent="0.25">
      <c r="A515" s="68">
        <v>45557</v>
      </c>
      <c r="B515" s="14">
        <v>825</v>
      </c>
      <c r="C515" s="16">
        <v>277</v>
      </c>
      <c r="D515" s="16" t="s">
        <v>251</v>
      </c>
      <c r="E515" s="54">
        <v>0.59305555555555556</v>
      </c>
      <c r="F515" s="54">
        <v>0.59583333333333333</v>
      </c>
      <c r="G515" s="55">
        <v>2.7777777777777779E-3</v>
      </c>
      <c r="H515" s="16">
        <v>87</v>
      </c>
      <c r="I515" s="64" t="str">
        <f>VLOOKUP(H515,'Master Codes'!B:C,2,FALSE)</f>
        <v>ATC</v>
      </c>
      <c r="J515" s="14" t="s">
        <v>612</v>
      </c>
      <c r="K515" s="62" t="s">
        <v>144</v>
      </c>
      <c r="L515" s="64">
        <f t="shared" si="16"/>
        <v>2.7777777777777779E-3</v>
      </c>
      <c r="M515" s="10" t="str">
        <f t="shared" si="17"/>
        <v>09/22/2024-277-MRY</v>
      </c>
    </row>
    <row r="516" spans="1:13" x14ac:dyDescent="0.25">
      <c r="A516" s="67">
        <v>45557</v>
      </c>
      <c r="B516" s="13">
        <v>844</v>
      </c>
      <c r="C516" s="15">
        <v>617</v>
      </c>
      <c r="D516" s="15" t="s">
        <v>613</v>
      </c>
      <c r="E516" s="51">
        <v>0.6020833333333333</v>
      </c>
      <c r="F516" s="51">
        <v>0.60347222222222219</v>
      </c>
      <c r="G516" s="52">
        <v>1.3888888888888889E-3</v>
      </c>
      <c r="H516" s="15">
        <v>65</v>
      </c>
      <c r="I516" s="61" t="str">
        <f>VLOOKUP(H516,'Master Codes'!B:C,2,FALSE)</f>
        <v>FLT</v>
      </c>
      <c r="J516" s="13" t="s">
        <v>614</v>
      </c>
      <c r="K516" s="58" t="s">
        <v>144</v>
      </c>
      <c r="L516" s="61">
        <f t="shared" si="16"/>
        <v>1.3888888888888889E-3</v>
      </c>
      <c r="M516" s="85" t="str">
        <f t="shared" si="17"/>
        <v>09/22/2024-617-PSP</v>
      </c>
    </row>
    <row r="517" spans="1:13" x14ac:dyDescent="0.25">
      <c r="A517" s="68">
        <v>45557</v>
      </c>
      <c r="B517" s="14">
        <v>816</v>
      </c>
      <c r="C517" s="16">
        <v>1701</v>
      </c>
      <c r="D517" s="16" t="s">
        <v>59</v>
      </c>
      <c r="E517" s="54">
        <v>0.6069444444444444</v>
      </c>
      <c r="F517" s="54">
        <v>0.65</v>
      </c>
      <c r="G517" s="55">
        <v>3.6111111111111108E-2</v>
      </c>
      <c r="H517" s="16">
        <v>93</v>
      </c>
      <c r="I517" s="64" t="str">
        <f>VLOOKUP(H517,'Master Codes'!B:C,2,FALSE)</f>
        <v>LATE</v>
      </c>
      <c r="J517" s="14" t="s">
        <v>615</v>
      </c>
      <c r="K517" s="62" t="s">
        <v>144</v>
      </c>
      <c r="L517" s="64">
        <f t="shared" si="16"/>
        <v>3.6111111111111108E-2</v>
      </c>
      <c r="M517" s="10" t="str">
        <f t="shared" si="17"/>
        <v>09/22/2024-1701-SLC</v>
      </c>
    </row>
    <row r="518" spans="1:13" x14ac:dyDescent="0.25">
      <c r="A518" s="68">
        <v>45557</v>
      </c>
      <c r="B518" s="14">
        <v>849</v>
      </c>
      <c r="C518" s="16">
        <v>285</v>
      </c>
      <c r="D518" s="16" t="s">
        <v>50</v>
      </c>
      <c r="E518" s="54">
        <v>0.61597222222222225</v>
      </c>
      <c r="F518" s="54">
        <v>0.62986111111111109</v>
      </c>
      <c r="G518" s="55">
        <v>1.3888888888888888E-2</v>
      </c>
      <c r="H518" s="16">
        <v>65</v>
      </c>
      <c r="I518" s="64" t="str">
        <f>VLOOKUP(H518,'Master Codes'!B:C,2,FALSE)</f>
        <v>FLT</v>
      </c>
      <c r="J518" s="14" t="s">
        <v>616</v>
      </c>
      <c r="K518" s="62" t="s">
        <v>144</v>
      </c>
      <c r="L518" s="64">
        <f t="shared" si="16"/>
        <v>1.3888888888888888E-2</v>
      </c>
      <c r="M518" s="10" t="str">
        <f t="shared" si="17"/>
        <v>09/22/2024-285-SEA</v>
      </c>
    </row>
    <row r="519" spans="1:13" x14ac:dyDescent="0.25">
      <c r="A519" s="67">
        <v>45557</v>
      </c>
      <c r="B519" s="13">
        <v>813</v>
      </c>
      <c r="C519" s="15">
        <v>395</v>
      </c>
      <c r="D519" s="15" t="s">
        <v>52</v>
      </c>
      <c r="E519" s="51">
        <v>0.62083333333333335</v>
      </c>
      <c r="F519" s="51">
        <v>0.6479166666666667</v>
      </c>
      <c r="G519" s="52">
        <v>2.7083333333333334E-2</v>
      </c>
      <c r="H519" s="15">
        <v>93</v>
      </c>
      <c r="I519" s="61" t="str">
        <f>VLOOKUP(H519,'Master Codes'!B:C,2,FALSE)</f>
        <v>LATE</v>
      </c>
      <c r="J519" s="13" t="s">
        <v>617</v>
      </c>
      <c r="K519" s="58" t="s">
        <v>144</v>
      </c>
      <c r="L519" s="61">
        <f t="shared" si="16"/>
        <v>2.7083333333333334E-2</v>
      </c>
      <c r="M519" s="85" t="str">
        <f t="shared" si="17"/>
        <v>09/22/2024-395-SFO</v>
      </c>
    </row>
    <row r="520" spans="1:13" x14ac:dyDescent="0.25">
      <c r="A520" s="68">
        <v>45557</v>
      </c>
      <c r="B520" s="14">
        <v>820</v>
      </c>
      <c r="C520" s="16">
        <v>421</v>
      </c>
      <c r="D520" s="16" t="s">
        <v>54</v>
      </c>
      <c r="E520" s="54">
        <v>0.625</v>
      </c>
      <c r="F520" s="54">
        <v>0.64513888888888893</v>
      </c>
      <c r="G520" s="55">
        <v>1.3194444444444444E-2</v>
      </c>
      <c r="H520" s="16">
        <v>93</v>
      </c>
      <c r="I520" s="64" t="str">
        <f>VLOOKUP(H520,'Master Codes'!B:C,2,FALSE)</f>
        <v>LATE</v>
      </c>
      <c r="J520" s="14" t="s">
        <v>618</v>
      </c>
      <c r="K520" s="62" t="s">
        <v>144</v>
      </c>
      <c r="L520" s="64">
        <f t="shared" si="16"/>
        <v>1.3194444444444444E-2</v>
      </c>
      <c r="M520" s="10" t="str">
        <f t="shared" si="17"/>
        <v>09/22/2024-421-LAX</v>
      </c>
    </row>
    <row r="521" spans="1:13" x14ac:dyDescent="0.25">
      <c r="A521" s="68">
        <v>45557</v>
      </c>
      <c r="B521" s="14">
        <v>828</v>
      </c>
      <c r="C521" s="16">
        <v>295</v>
      </c>
      <c r="D521" s="16" t="s">
        <v>113</v>
      </c>
      <c r="E521" s="54">
        <v>0.62986111111111109</v>
      </c>
      <c r="F521" s="54">
        <v>0.67777777777777781</v>
      </c>
      <c r="G521" s="55">
        <v>3.5416666666666666E-2</v>
      </c>
      <c r="H521" s="16">
        <v>93</v>
      </c>
      <c r="I521" s="64" t="str">
        <f>VLOOKUP(H521,'Master Codes'!B:C,2,FALSE)</f>
        <v>LATE</v>
      </c>
      <c r="J521" s="14" t="s">
        <v>619</v>
      </c>
      <c r="K521" s="62" t="s">
        <v>144</v>
      </c>
      <c r="L521" s="64">
        <f t="shared" si="16"/>
        <v>3.5416666666666666E-2</v>
      </c>
      <c r="M521" s="10" t="str">
        <f t="shared" si="17"/>
        <v>09/22/2024-295-PDX</v>
      </c>
    </row>
    <row r="522" spans="1:13" x14ac:dyDescent="0.25">
      <c r="A522" s="68">
        <v>45557</v>
      </c>
      <c r="B522" s="14">
        <v>841</v>
      </c>
      <c r="C522" s="16">
        <v>605</v>
      </c>
      <c r="D522" s="16" t="s">
        <v>48</v>
      </c>
      <c r="E522" s="54">
        <v>0.64375000000000004</v>
      </c>
      <c r="F522" s="54">
        <v>0.67083333333333328</v>
      </c>
      <c r="G522" s="55">
        <v>2.7083333333333334E-2</v>
      </c>
      <c r="H522" s="16">
        <v>93</v>
      </c>
      <c r="I522" s="64" t="str">
        <f>VLOOKUP(H522,'Master Codes'!B:C,2,FALSE)</f>
        <v>LATE</v>
      </c>
      <c r="J522" s="14" t="s">
        <v>620</v>
      </c>
      <c r="K522" s="62" t="s">
        <v>144</v>
      </c>
      <c r="L522" s="64">
        <f t="shared" si="16"/>
        <v>2.7083333333333334E-2</v>
      </c>
      <c r="M522" s="10" t="str">
        <f t="shared" si="17"/>
        <v>09/22/2024-605-PHX</v>
      </c>
    </row>
    <row r="523" spans="1:13" x14ac:dyDescent="0.25">
      <c r="A523" s="68">
        <v>45557</v>
      </c>
      <c r="B523" s="14">
        <v>847</v>
      </c>
      <c r="C523" s="16">
        <v>657</v>
      </c>
      <c r="D523" s="16" t="s">
        <v>65</v>
      </c>
      <c r="E523" s="54">
        <v>0.64861111111111114</v>
      </c>
      <c r="F523" s="54">
        <v>0.66666666666666663</v>
      </c>
      <c r="G523" s="55">
        <v>1.8055555555555554E-2</v>
      </c>
      <c r="H523" s="16">
        <v>37</v>
      </c>
      <c r="I523" s="64" t="str">
        <f>VLOOKUP(H523,'Master Codes'!B:C,2,FALSE)</f>
        <v>CAT</v>
      </c>
      <c r="J523" s="14" t="s">
        <v>621</v>
      </c>
      <c r="K523" s="62" t="s">
        <v>144</v>
      </c>
      <c r="L523" s="64">
        <f t="shared" si="16"/>
        <v>1.8055555555555554E-2</v>
      </c>
      <c r="M523" s="10" t="str">
        <f t="shared" si="17"/>
        <v>09/22/2024-657-DEN</v>
      </c>
    </row>
    <row r="524" spans="1:13" x14ac:dyDescent="0.25">
      <c r="A524" s="67">
        <v>45558</v>
      </c>
      <c r="B524" s="13">
        <v>814</v>
      </c>
      <c r="C524" s="15">
        <v>367</v>
      </c>
      <c r="D524" s="15" t="s">
        <v>93</v>
      </c>
      <c r="E524" s="51">
        <v>0.30555555555555558</v>
      </c>
      <c r="F524" s="51">
        <v>0.31527777777777777</v>
      </c>
      <c r="G524" s="52">
        <v>9.7222222222222224E-3</v>
      </c>
      <c r="H524" s="15">
        <v>41</v>
      </c>
      <c r="I524" s="61" t="str">
        <f>VLOOKUP(H524,'Master Codes'!B:C,2,FALSE)</f>
        <v>MX</v>
      </c>
      <c r="J524" s="13" t="s">
        <v>622</v>
      </c>
      <c r="K524" s="58" t="s">
        <v>47</v>
      </c>
      <c r="L524" s="61">
        <f t="shared" si="16"/>
        <v>9.7222222222222224E-3</v>
      </c>
      <c r="M524" s="85" t="str">
        <f t="shared" si="17"/>
        <v>09/23/2024-367-TPA</v>
      </c>
    </row>
    <row r="525" spans="1:13" x14ac:dyDescent="0.25">
      <c r="A525" s="68">
        <v>45558</v>
      </c>
      <c r="B525" s="14">
        <v>813</v>
      </c>
      <c r="C525" s="16">
        <v>655</v>
      </c>
      <c r="D525" s="16" t="s">
        <v>65</v>
      </c>
      <c r="E525" s="54">
        <v>0.6069444444444444</v>
      </c>
      <c r="F525" s="54">
        <v>0.66180555555555554</v>
      </c>
      <c r="G525" s="55">
        <v>5.486111111111111E-2</v>
      </c>
      <c r="H525" s="16">
        <v>64</v>
      </c>
      <c r="I525" s="64" t="str">
        <f>VLOOKUP(H525,'Master Codes'!B:C,2,FALSE)</f>
        <v>FLT</v>
      </c>
      <c r="J525" s="14" t="s">
        <v>623</v>
      </c>
      <c r="K525" s="62" t="s">
        <v>144</v>
      </c>
      <c r="L525" s="64">
        <f t="shared" si="16"/>
        <v>5.486111111111111E-2</v>
      </c>
      <c r="M525" s="10" t="str">
        <f t="shared" si="17"/>
        <v>09/23/2024-655-DEN</v>
      </c>
    </row>
    <row r="526" spans="1:13" x14ac:dyDescent="0.25">
      <c r="A526" s="67">
        <v>45558</v>
      </c>
      <c r="B526" s="13">
        <v>831</v>
      </c>
      <c r="C526" s="15">
        <v>395</v>
      </c>
      <c r="D526" s="15" t="s">
        <v>52</v>
      </c>
      <c r="E526" s="51">
        <v>0.61111111111111116</v>
      </c>
      <c r="F526" s="51">
        <v>0.61319444444444449</v>
      </c>
      <c r="G526" s="52">
        <v>2.0833333333333333E-3</v>
      </c>
      <c r="H526" s="15" t="s">
        <v>285</v>
      </c>
      <c r="I526" s="61" t="str">
        <f>VLOOKUP(H526,'Master Codes'!B:C,2,FALSE)</f>
        <v>GRD</v>
      </c>
      <c r="J526" s="13" t="s">
        <v>624</v>
      </c>
      <c r="K526" s="58" t="s">
        <v>144</v>
      </c>
      <c r="L526" s="61">
        <f t="shared" si="16"/>
        <v>2.0833333333333333E-3</v>
      </c>
      <c r="M526" s="85" t="str">
        <f t="shared" si="17"/>
        <v>09/23/2024-395-SFO</v>
      </c>
    </row>
    <row r="527" spans="1:13" x14ac:dyDescent="0.25">
      <c r="A527" s="68">
        <v>45558</v>
      </c>
      <c r="B527" s="14">
        <v>848</v>
      </c>
      <c r="C527" s="16">
        <v>607</v>
      </c>
      <c r="D527" s="16" t="s">
        <v>48</v>
      </c>
      <c r="E527" s="54">
        <v>0.66666666666666663</v>
      </c>
      <c r="F527" s="54">
        <v>0.66736111111111107</v>
      </c>
      <c r="G527" s="55">
        <v>6.9444444444444447E-4</v>
      </c>
      <c r="H527" s="16">
        <v>68</v>
      </c>
      <c r="I527" s="64" t="str">
        <f>VLOOKUP(H527,'Master Codes'!B:C,2,FALSE)</f>
        <v>INFT</v>
      </c>
      <c r="J527" s="14" t="s">
        <v>625</v>
      </c>
      <c r="K527" s="62" t="s">
        <v>144</v>
      </c>
      <c r="L527" s="64">
        <f t="shared" si="16"/>
        <v>6.9444444444444447E-4</v>
      </c>
      <c r="M527" s="10" t="str">
        <f t="shared" si="17"/>
        <v>09/23/2024-607-PHX</v>
      </c>
    </row>
    <row r="528" spans="1:13" x14ac:dyDescent="0.25">
      <c r="A528" s="67">
        <v>45561</v>
      </c>
      <c r="B528" s="13">
        <v>822</v>
      </c>
      <c r="C528" s="15">
        <v>207</v>
      </c>
      <c r="D528" s="15" t="s">
        <v>626</v>
      </c>
      <c r="E528" s="51">
        <v>0.35208333333333336</v>
      </c>
      <c r="F528" s="51">
        <v>0.35416666666666669</v>
      </c>
      <c r="G528" s="52">
        <v>2.0833333333333333E-3</v>
      </c>
      <c r="H528" s="15" t="s">
        <v>34</v>
      </c>
      <c r="I528" s="61" t="str">
        <f>VLOOKUP(H528,'Master Codes'!B:C,2,FALSE)</f>
        <v>MX</v>
      </c>
      <c r="J528" s="13" t="s">
        <v>627</v>
      </c>
      <c r="K528" s="58" t="s">
        <v>18</v>
      </c>
      <c r="L528" s="61">
        <f t="shared" si="16"/>
        <v>2.0833333333333333E-3</v>
      </c>
      <c r="M528" s="85" t="str">
        <f t="shared" si="17"/>
        <v>09/26/2024-207-SAV</v>
      </c>
    </row>
    <row r="529" spans="1:13" x14ac:dyDescent="0.25">
      <c r="A529" s="68">
        <v>45561</v>
      </c>
      <c r="B529" s="14">
        <v>814</v>
      </c>
      <c r="C529" s="16">
        <v>499</v>
      </c>
      <c r="D529" s="16" t="s">
        <v>57</v>
      </c>
      <c r="E529" s="54">
        <v>0.41249999999999998</v>
      </c>
      <c r="F529" s="54">
        <v>0.56319444444444444</v>
      </c>
      <c r="G529" s="55">
        <v>0.15069444444444444</v>
      </c>
      <c r="H529" s="16">
        <v>105</v>
      </c>
      <c r="I529" s="64" t="str">
        <f>VLOOKUP(H529,'Master Codes'!B:C,2,FALSE)</f>
        <v>FLT</v>
      </c>
      <c r="J529" s="14" t="s">
        <v>628</v>
      </c>
      <c r="K529" s="62" t="s">
        <v>18</v>
      </c>
      <c r="L529" s="64">
        <f t="shared" si="16"/>
        <v>0.15069444444444444</v>
      </c>
      <c r="M529" s="10" t="str">
        <f t="shared" si="17"/>
        <v>09/26/2024-499-IND</v>
      </c>
    </row>
    <row r="530" spans="1:13" x14ac:dyDescent="0.25">
      <c r="A530" s="67">
        <v>45561</v>
      </c>
      <c r="B530" s="13">
        <v>821</v>
      </c>
      <c r="C530" s="15">
        <v>1813</v>
      </c>
      <c r="D530" s="15" t="s">
        <v>253</v>
      </c>
      <c r="E530" s="51">
        <v>0.59722222222222221</v>
      </c>
      <c r="F530" s="51">
        <v>0.6430555555555556</v>
      </c>
      <c r="G530" s="52">
        <v>4.583333333333333E-2</v>
      </c>
      <c r="H530" s="15">
        <v>41</v>
      </c>
      <c r="I530" s="61" t="str">
        <f>VLOOKUP(H530,'Master Codes'!B:C,2,FALSE)</f>
        <v>MX</v>
      </c>
      <c r="J530" s="13" t="s">
        <v>629</v>
      </c>
      <c r="K530" s="58" t="s">
        <v>47</v>
      </c>
      <c r="L530" s="61">
        <f t="shared" si="16"/>
        <v>4.583333333333333E-2</v>
      </c>
      <c r="M530" s="85" t="str">
        <f t="shared" si="17"/>
        <v>09/26/2024-1813-VPS</v>
      </c>
    </row>
    <row r="531" spans="1:13" x14ac:dyDescent="0.25">
      <c r="A531" s="68">
        <v>45561</v>
      </c>
      <c r="B531" s="14">
        <v>856</v>
      </c>
      <c r="C531" s="16">
        <v>215</v>
      </c>
      <c r="D531" s="16" t="s">
        <v>248</v>
      </c>
      <c r="E531" s="54">
        <v>0.56527777777777777</v>
      </c>
      <c r="F531" s="54">
        <v>0.60416666666666663</v>
      </c>
      <c r="G531" s="55">
        <v>3.888888888888889E-2</v>
      </c>
      <c r="H531" s="16">
        <v>93</v>
      </c>
      <c r="I531" s="64" t="str">
        <f>VLOOKUP(H531,'Master Codes'!B:C,2,FALSE)</f>
        <v>LATE</v>
      </c>
      <c r="J531" s="14" t="s">
        <v>202</v>
      </c>
      <c r="K531" s="62" t="s">
        <v>47</v>
      </c>
      <c r="L531" s="64">
        <f t="shared" si="16"/>
        <v>3.888888888888889E-2</v>
      </c>
      <c r="M531" s="10" t="str">
        <f t="shared" si="17"/>
        <v>09/26/2024-215-AVL</v>
      </c>
    </row>
    <row r="532" spans="1:13" x14ac:dyDescent="0.25">
      <c r="A532" s="67">
        <v>45561</v>
      </c>
      <c r="B532" s="13">
        <v>828</v>
      </c>
      <c r="C532" s="15">
        <v>407</v>
      </c>
      <c r="D532" s="15" t="s">
        <v>45</v>
      </c>
      <c r="E532" s="51">
        <v>0.625</v>
      </c>
      <c r="F532" s="51">
        <v>0.64861111111111114</v>
      </c>
      <c r="G532" s="52">
        <v>4.1666666666666666E-3</v>
      </c>
      <c r="H532" s="15">
        <v>93</v>
      </c>
      <c r="I532" s="61" t="str">
        <f>VLOOKUP(H532,'Master Codes'!B:C,2,FALSE)</f>
        <v>LATE</v>
      </c>
      <c r="J532" s="13" t="s">
        <v>630</v>
      </c>
      <c r="K532" s="58" t="s">
        <v>47</v>
      </c>
      <c r="L532" s="61">
        <f t="shared" si="16"/>
        <v>4.1666666666666666E-3</v>
      </c>
      <c r="M532" s="85" t="str">
        <f t="shared" si="17"/>
        <v>09/26/2024-407-SAN</v>
      </c>
    </row>
    <row r="533" spans="1:13" x14ac:dyDescent="0.25">
      <c r="A533" s="67">
        <v>45561</v>
      </c>
      <c r="B533" s="13">
        <v>832</v>
      </c>
      <c r="C533" s="15">
        <v>395</v>
      </c>
      <c r="D533" s="15" t="s">
        <v>52</v>
      </c>
      <c r="E533" s="51">
        <v>0.63472222222222219</v>
      </c>
      <c r="F533" s="51">
        <v>0.63680555555555551</v>
      </c>
      <c r="G533" s="52">
        <v>2.0833333333333333E-3</v>
      </c>
      <c r="H533" s="15">
        <v>65</v>
      </c>
      <c r="I533" s="61" t="str">
        <f>VLOOKUP(H533,'Master Codes'!B:C,2,FALSE)</f>
        <v>FLT</v>
      </c>
      <c r="J533" s="13" t="s">
        <v>631</v>
      </c>
      <c r="K533" s="58" t="s">
        <v>47</v>
      </c>
      <c r="L533" s="61">
        <f t="shared" si="16"/>
        <v>2.0833333333333333E-3</v>
      </c>
      <c r="M533" s="85" t="str">
        <f t="shared" si="17"/>
        <v>09/26/2024-395-SFO</v>
      </c>
    </row>
    <row r="534" spans="1:13" x14ac:dyDescent="0.25">
      <c r="A534" s="68">
        <v>45561</v>
      </c>
      <c r="B534" s="14">
        <v>843</v>
      </c>
      <c r="C534" s="16">
        <v>421</v>
      </c>
      <c r="D534" s="16" t="s">
        <v>54</v>
      </c>
      <c r="E534" s="54">
        <v>0.63888888888888884</v>
      </c>
      <c r="F534" s="54">
        <v>0.65416666666666667</v>
      </c>
      <c r="G534" s="55">
        <v>4.1666666666666666E-3</v>
      </c>
      <c r="H534" s="16">
        <v>93</v>
      </c>
      <c r="I534" s="64" t="str">
        <f>VLOOKUP(H534,'Master Codes'!B:C,2,FALSE)</f>
        <v>LATE</v>
      </c>
      <c r="J534" s="14" t="s">
        <v>632</v>
      </c>
      <c r="K534" s="62" t="s">
        <v>47</v>
      </c>
      <c r="L534" s="64">
        <f t="shared" si="16"/>
        <v>4.1666666666666666E-3</v>
      </c>
      <c r="M534" s="10" t="str">
        <f t="shared" si="17"/>
        <v>09/26/2024-421-LAX</v>
      </c>
    </row>
    <row r="535" spans="1:13" x14ac:dyDescent="0.25">
      <c r="A535" s="68">
        <v>45561</v>
      </c>
      <c r="B535" s="14">
        <v>845</v>
      </c>
      <c r="C535" s="16">
        <v>285</v>
      </c>
      <c r="D535" s="16" t="s">
        <v>50</v>
      </c>
      <c r="E535" s="54">
        <v>0.64375000000000004</v>
      </c>
      <c r="F535" s="54">
        <v>0.65277777777777779</v>
      </c>
      <c r="G535" s="55">
        <v>2.0833333333333333E-3</v>
      </c>
      <c r="H535" s="16">
        <v>93</v>
      </c>
      <c r="I535" s="64" t="str">
        <f>VLOOKUP(H535,'Master Codes'!B:C,2,FALSE)</f>
        <v>LATE</v>
      </c>
      <c r="J535" s="14" t="s">
        <v>633</v>
      </c>
      <c r="K535" s="62" t="s">
        <v>47</v>
      </c>
      <c r="L535" s="64">
        <f t="shared" si="16"/>
        <v>2.0833333333333333E-3</v>
      </c>
      <c r="M535" s="10" t="str">
        <f t="shared" si="17"/>
        <v>09/26/2024-285-SEA</v>
      </c>
    </row>
    <row r="536" spans="1:13" x14ac:dyDescent="0.25">
      <c r="A536" s="68">
        <v>45561</v>
      </c>
      <c r="B536" s="14">
        <v>822</v>
      </c>
      <c r="C536" s="16">
        <v>295</v>
      </c>
      <c r="D536" s="16" t="s">
        <v>113</v>
      </c>
      <c r="E536" s="54">
        <v>0.66666666666666663</v>
      </c>
      <c r="F536" s="54">
        <v>0.68402777777777779</v>
      </c>
      <c r="G536" s="55">
        <v>1.7361111111111112E-2</v>
      </c>
      <c r="H536" s="16" t="s">
        <v>211</v>
      </c>
      <c r="I536" s="64" t="str">
        <f>VLOOKUP(H536,'Master Codes'!B:C,2,FALSE)</f>
        <v>GRD</v>
      </c>
      <c r="J536" s="14" t="s">
        <v>634</v>
      </c>
      <c r="K536" s="62" t="s">
        <v>47</v>
      </c>
      <c r="L536" s="64">
        <f t="shared" si="16"/>
        <v>1.7361111111111112E-2</v>
      </c>
      <c r="M536" s="10" t="str">
        <f t="shared" si="17"/>
        <v>09/26/2024-295-PDX</v>
      </c>
    </row>
    <row r="537" spans="1:13" x14ac:dyDescent="0.25">
      <c r="A537" s="67">
        <v>45561</v>
      </c>
      <c r="B537" s="13">
        <v>840</v>
      </c>
      <c r="C537" s="15">
        <v>657</v>
      </c>
      <c r="D537" s="15" t="s">
        <v>65</v>
      </c>
      <c r="E537" s="51">
        <v>0.67638888888888893</v>
      </c>
      <c r="F537" s="51">
        <v>0.67847222222222225</v>
      </c>
      <c r="G537" s="52">
        <v>2.0833333333333333E-3</v>
      </c>
      <c r="H537" s="15">
        <v>93</v>
      </c>
      <c r="I537" s="61" t="str">
        <f>VLOOKUP(H537,'Master Codes'!B:C,2,FALSE)</f>
        <v>LATE</v>
      </c>
      <c r="J537" s="13" t="s">
        <v>202</v>
      </c>
      <c r="K537" s="58" t="s">
        <v>47</v>
      </c>
      <c r="L537" s="61">
        <f t="shared" si="16"/>
        <v>2.0833333333333333E-3</v>
      </c>
      <c r="M537" s="85" t="str">
        <f t="shared" si="17"/>
        <v>09/26/2024-657-DEN</v>
      </c>
    </row>
    <row r="538" spans="1:13" x14ac:dyDescent="0.25">
      <c r="A538" s="68">
        <v>45561</v>
      </c>
      <c r="B538" s="14">
        <v>852</v>
      </c>
      <c r="C538" s="16">
        <v>107</v>
      </c>
      <c r="D538" s="16" t="s">
        <v>69</v>
      </c>
      <c r="E538" s="54">
        <v>0.65763888888888888</v>
      </c>
      <c r="F538" s="54">
        <v>0.69027777777777777</v>
      </c>
      <c r="G538" s="55">
        <v>3.2638888888888891E-2</v>
      </c>
      <c r="H538" s="16">
        <v>93</v>
      </c>
      <c r="I538" s="64" t="str">
        <f>VLOOKUP(H538,'Master Codes'!B:C,2,FALSE)</f>
        <v>LATE</v>
      </c>
      <c r="J538" s="14" t="s">
        <v>635</v>
      </c>
      <c r="K538" s="62" t="s">
        <v>47</v>
      </c>
      <c r="L538" s="64">
        <f t="shared" si="16"/>
        <v>3.2638888888888891E-2</v>
      </c>
      <c r="M538" s="10" t="str">
        <f t="shared" si="17"/>
        <v>09/26/2024-107-LAS</v>
      </c>
    </row>
    <row r="539" spans="1:13" x14ac:dyDescent="0.25">
      <c r="A539" s="67">
        <v>45562</v>
      </c>
      <c r="B539" s="13">
        <v>814</v>
      </c>
      <c r="C539" s="15">
        <v>367</v>
      </c>
      <c r="D539" s="15" t="s">
        <v>93</v>
      </c>
      <c r="E539" s="51">
        <v>0.25</v>
      </c>
      <c r="F539" s="51">
        <v>0.60069444444444442</v>
      </c>
      <c r="G539" s="52">
        <v>0.35416666666666669</v>
      </c>
      <c r="H539" s="15">
        <v>72</v>
      </c>
      <c r="I539" s="61" t="str">
        <f>VLOOKUP(H539,'Master Codes'!B:C,2,FALSE)</f>
        <v>WX</v>
      </c>
      <c r="J539" s="13" t="s">
        <v>636</v>
      </c>
      <c r="K539" s="58" t="s">
        <v>18</v>
      </c>
      <c r="L539" s="61">
        <f t="shared" si="16"/>
        <v>0.35416666666666669</v>
      </c>
      <c r="M539" s="85" t="str">
        <f t="shared" si="17"/>
        <v>09/27/2024-367-TPA</v>
      </c>
    </row>
    <row r="540" spans="1:13" x14ac:dyDescent="0.25">
      <c r="A540" s="68">
        <v>45562</v>
      </c>
      <c r="B540" s="14">
        <v>816</v>
      </c>
      <c r="C540" s="16">
        <v>1601</v>
      </c>
      <c r="D540" s="16" t="s">
        <v>116</v>
      </c>
      <c r="E540" s="54">
        <v>0.41666666666666669</v>
      </c>
      <c r="F540" s="54">
        <v>0.45694444444444443</v>
      </c>
      <c r="G540" s="55">
        <v>4.027777777777778E-2</v>
      </c>
      <c r="H540" s="16">
        <v>64</v>
      </c>
      <c r="I540" s="64" t="str">
        <f>VLOOKUP(H540,'Master Codes'!B:C,2,FALSE)</f>
        <v>FLT</v>
      </c>
      <c r="J540" s="14" t="s">
        <v>637</v>
      </c>
      <c r="K540" s="62" t="s">
        <v>18</v>
      </c>
      <c r="L540" s="64">
        <f t="shared" si="16"/>
        <v>4.027777777777778E-2</v>
      </c>
      <c r="M540" s="10" t="str">
        <f t="shared" si="17"/>
        <v>09/27/2024-1601-BNA</v>
      </c>
    </row>
    <row r="541" spans="1:13" x14ac:dyDescent="0.25">
      <c r="A541" s="67">
        <v>45562</v>
      </c>
      <c r="B541" s="13">
        <v>834</v>
      </c>
      <c r="C541" s="15">
        <v>1803</v>
      </c>
      <c r="D541" s="15" t="s">
        <v>173</v>
      </c>
      <c r="E541" s="51">
        <v>0.35208333333333336</v>
      </c>
      <c r="F541" s="51">
        <v>0.36944444444444446</v>
      </c>
      <c r="G541" s="52">
        <v>1.7361111111111112E-2</v>
      </c>
      <c r="H541" s="15">
        <v>41</v>
      </c>
      <c r="I541" s="61" t="str">
        <f>VLOOKUP(H541,'Master Codes'!B:C,2,FALSE)</f>
        <v>MX</v>
      </c>
      <c r="J541" s="13" t="s">
        <v>638</v>
      </c>
      <c r="K541" s="58" t="s">
        <v>18</v>
      </c>
      <c r="L541" s="61">
        <f t="shared" si="16"/>
        <v>1.7361111111111112E-2</v>
      </c>
      <c r="M541" s="85" t="str">
        <f t="shared" si="17"/>
        <v>09/27/2024-1803-MSY</v>
      </c>
    </row>
    <row r="542" spans="1:13" x14ac:dyDescent="0.25">
      <c r="A542" s="68">
        <v>45562</v>
      </c>
      <c r="B542" s="14">
        <v>840</v>
      </c>
      <c r="C542" s="16">
        <v>501</v>
      </c>
      <c r="D542" s="16" t="s">
        <v>33</v>
      </c>
      <c r="E542" s="54">
        <v>0.35694444444444445</v>
      </c>
      <c r="F542" s="54">
        <v>0.3611111111111111</v>
      </c>
      <c r="G542" s="55">
        <v>4.1666666666666666E-3</v>
      </c>
      <c r="H542" s="16">
        <v>68</v>
      </c>
      <c r="I542" s="64" t="str">
        <f>VLOOKUP(H542,'Master Codes'!B:C,2,FALSE)</f>
        <v>INFT</v>
      </c>
      <c r="J542" s="14" t="s">
        <v>639</v>
      </c>
      <c r="K542" s="62" t="s">
        <v>18</v>
      </c>
      <c r="L542" s="64">
        <f t="shared" si="16"/>
        <v>4.1666666666666666E-3</v>
      </c>
      <c r="M542" s="10" t="str">
        <f t="shared" si="17"/>
        <v>09/27/2024-501-DFW</v>
      </c>
    </row>
    <row r="543" spans="1:13" x14ac:dyDescent="0.25">
      <c r="A543" s="67">
        <v>45562</v>
      </c>
      <c r="B543" s="13">
        <v>832</v>
      </c>
      <c r="C543" s="15">
        <v>1655</v>
      </c>
      <c r="D543" s="15" t="s">
        <v>205</v>
      </c>
      <c r="E543" s="51">
        <v>0.4375</v>
      </c>
      <c r="F543" s="51">
        <v>0.74861111111111112</v>
      </c>
      <c r="G543" s="52">
        <v>0.19305555555555556</v>
      </c>
      <c r="H543" s="15" t="s">
        <v>640</v>
      </c>
      <c r="I543" s="61" t="str">
        <f>VLOOKUP(H543,'Master Codes'!B:C,2,FALSE)</f>
        <v>MX</v>
      </c>
      <c r="J543" s="13" t="s">
        <v>641</v>
      </c>
      <c r="K543" s="58" t="s">
        <v>18</v>
      </c>
      <c r="L543" s="61">
        <f t="shared" si="16"/>
        <v>0.19305555555555556</v>
      </c>
      <c r="M543" s="85" t="str">
        <f t="shared" si="17"/>
        <v>09/27/2024-1655-CMH</v>
      </c>
    </row>
    <row r="544" spans="1:13" x14ac:dyDescent="0.25">
      <c r="A544" s="68">
        <v>45562</v>
      </c>
      <c r="B544" s="14">
        <v>848</v>
      </c>
      <c r="C544" s="16">
        <v>395</v>
      </c>
      <c r="D544" s="16" t="s">
        <v>52</v>
      </c>
      <c r="E544" s="54">
        <v>0.61111111111111116</v>
      </c>
      <c r="F544" s="54">
        <v>0.67291666666666672</v>
      </c>
      <c r="G544" s="55">
        <v>4.8611111111111112E-2</v>
      </c>
      <c r="H544" s="16">
        <v>46</v>
      </c>
      <c r="I544" s="64" t="str">
        <f>VLOOKUP(H544,'Master Codes'!B:C,2,FALSE)</f>
        <v>MX</v>
      </c>
      <c r="J544" s="14" t="s">
        <v>642</v>
      </c>
      <c r="K544" s="62" t="s">
        <v>144</v>
      </c>
      <c r="L544" s="64">
        <f t="shared" si="16"/>
        <v>4.8611111111111112E-2</v>
      </c>
      <c r="M544" s="10" t="str">
        <f t="shared" si="17"/>
        <v>09/27/2024-395-SFO</v>
      </c>
    </row>
    <row r="545" spans="1:13" x14ac:dyDescent="0.25">
      <c r="A545" s="68">
        <v>45562</v>
      </c>
      <c r="B545" s="14">
        <v>852</v>
      </c>
      <c r="C545" s="16">
        <v>107</v>
      </c>
      <c r="D545" s="16" t="s">
        <v>69</v>
      </c>
      <c r="E545" s="54">
        <v>0.64861111111111114</v>
      </c>
      <c r="F545" s="54">
        <v>0.69791666666666663</v>
      </c>
      <c r="G545" s="55">
        <v>3.888888888888889E-2</v>
      </c>
      <c r="H545" s="16">
        <v>93</v>
      </c>
      <c r="I545" s="55" t="str">
        <f>VLOOKUP(H545,'Master Codes'!B:C,2,FALSE)</f>
        <v>LATE</v>
      </c>
      <c r="J545" s="14" t="s">
        <v>643</v>
      </c>
      <c r="K545" s="14" t="s">
        <v>144</v>
      </c>
      <c r="L545" s="55">
        <f t="shared" si="16"/>
        <v>3.888888888888889E-2</v>
      </c>
      <c r="M545" s="10" t="str">
        <f t="shared" si="17"/>
        <v>09/27/2024-107-LAS</v>
      </c>
    </row>
    <row r="546" spans="1:13" x14ac:dyDescent="0.25">
      <c r="A546" s="68">
        <v>45562</v>
      </c>
      <c r="B546" s="14">
        <v>837</v>
      </c>
      <c r="C546" s="16">
        <v>261</v>
      </c>
      <c r="D546" s="16" t="s">
        <v>120</v>
      </c>
      <c r="E546" s="54">
        <v>0.69444444444444442</v>
      </c>
      <c r="F546" s="54">
        <v>0.7944444444444444</v>
      </c>
      <c r="G546" s="55">
        <v>0.1</v>
      </c>
      <c r="H546" s="16">
        <v>93</v>
      </c>
      <c r="I546" s="55" t="str">
        <f>VLOOKUP(H546,'Master Codes'!B:C,2,FALSE)</f>
        <v>LATE</v>
      </c>
      <c r="J546" s="14" t="s">
        <v>511</v>
      </c>
      <c r="K546" s="14" t="s">
        <v>144</v>
      </c>
      <c r="L546" s="55">
        <f t="shared" si="16"/>
        <v>0.1</v>
      </c>
      <c r="M546" s="10" t="str">
        <f t="shared" si="17"/>
        <v>09/27/2024-261-ORD</v>
      </c>
    </row>
    <row r="547" spans="1:13" x14ac:dyDescent="0.25">
      <c r="A547" s="67">
        <v>45562</v>
      </c>
      <c r="B547" s="13">
        <v>833</v>
      </c>
      <c r="C547" s="15">
        <v>657</v>
      </c>
      <c r="D547" s="15" t="s">
        <v>65</v>
      </c>
      <c r="E547" s="51">
        <v>0.68055555555555558</v>
      </c>
      <c r="F547" s="51">
        <v>0.69166666666666665</v>
      </c>
      <c r="G547" s="52">
        <v>1.1111111111111112E-2</v>
      </c>
      <c r="H547" s="15">
        <v>41</v>
      </c>
      <c r="I547" s="52" t="str">
        <f>VLOOKUP(H547,'Master Codes'!B:C,2,FALSE)</f>
        <v>MX</v>
      </c>
      <c r="J547" s="13" t="s">
        <v>644</v>
      </c>
      <c r="K547" s="13" t="s">
        <v>144</v>
      </c>
      <c r="L547" s="52">
        <f t="shared" si="16"/>
        <v>1.1111111111111112E-2</v>
      </c>
      <c r="M547" s="85" t="str">
        <f t="shared" si="17"/>
        <v>09/27/2024-657-DEN</v>
      </c>
    </row>
    <row r="548" spans="1:13" x14ac:dyDescent="0.25">
      <c r="A548" s="68">
        <v>45563</v>
      </c>
      <c r="B548" s="14">
        <v>833</v>
      </c>
      <c r="C548" s="14">
        <v>1695</v>
      </c>
      <c r="D548" s="16" t="s">
        <v>40</v>
      </c>
      <c r="E548" s="54">
        <v>0.69236111111111109</v>
      </c>
      <c r="F548" s="54">
        <v>0.69374999999999998</v>
      </c>
      <c r="G548" s="55">
        <v>1.3888888888888889E-3</v>
      </c>
      <c r="H548" s="16">
        <v>41</v>
      </c>
      <c r="I548" s="55" t="str">
        <f>VLOOKUP(H548,'Master Codes'!B:C,2,FALSE)</f>
        <v>MX</v>
      </c>
      <c r="J548" s="14" t="s">
        <v>645</v>
      </c>
      <c r="K548" s="14" t="s">
        <v>18</v>
      </c>
      <c r="L548" s="55">
        <f t="shared" si="16"/>
        <v>1.3888888888888889E-3</v>
      </c>
      <c r="M548" s="10" t="str">
        <f t="shared" si="17"/>
        <v>09/28/2024-1695-YUL</v>
      </c>
    </row>
    <row r="549" spans="1:13" x14ac:dyDescent="0.25">
      <c r="A549" s="67">
        <v>45563</v>
      </c>
      <c r="B549" s="13">
        <v>837</v>
      </c>
      <c r="C549" s="13">
        <v>1629</v>
      </c>
      <c r="D549" s="15" t="s">
        <v>120</v>
      </c>
      <c r="E549" s="51">
        <v>0.79166666666666663</v>
      </c>
      <c r="F549" s="51">
        <v>0.80277777777777781</v>
      </c>
      <c r="G549" s="52">
        <v>2.7777777777777779E-3</v>
      </c>
      <c r="H549" s="15" t="s">
        <v>580</v>
      </c>
      <c r="I549" s="52" t="str">
        <f>VLOOKUP(H549,'Master Codes'!B:C,2,FALSE)</f>
        <v>MX</v>
      </c>
      <c r="J549" s="13" t="s">
        <v>646</v>
      </c>
      <c r="K549" s="13" t="s">
        <v>18</v>
      </c>
      <c r="L549" s="52">
        <f t="shared" si="16"/>
        <v>2.7777777777777779E-3</v>
      </c>
      <c r="M549" s="85" t="str">
        <f t="shared" si="17"/>
        <v>09/28/2024-1629-ORD</v>
      </c>
    </row>
    <row r="550" spans="1:13" x14ac:dyDescent="0.25">
      <c r="A550" s="67">
        <v>45564</v>
      </c>
      <c r="B550" s="13">
        <v>825</v>
      </c>
      <c r="C550" s="15">
        <v>103</v>
      </c>
      <c r="D550" s="15" t="s">
        <v>69</v>
      </c>
      <c r="E550" s="51">
        <v>0.31041666666666667</v>
      </c>
      <c r="F550" s="51">
        <v>0.31458333333333333</v>
      </c>
      <c r="G550" s="52">
        <v>4.1666666666666666E-3</v>
      </c>
      <c r="H550" s="15">
        <v>41</v>
      </c>
      <c r="I550" s="52" t="str">
        <f>VLOOKUP(H550,'Master Codes'!B:C,2,FALSE)</f>
        <v>MX</v>
      </c>
      <c r="J550" s="13" t="s">
        <v>647</v>
      </c>
      <c r="K550" s="13" t="s">
        <v>47</v>
      </c>
      <c r="L550" s="52">
        <f t="shared" si="16"/>
        <v>4.1666666666666666E-3</v>
      </c>
      <c r="M550" s="85" t="str">
        <f t="shared" si="17"/>
        <v>09/29/2024-103-LAS</v>
      </c>
    </row>
    <row r="551" spans="1:13" x14ac:dyDescent="0.25">
      <c r="A551" s="68">
        <v>45564</v>
      </c>
      <c r="B551" s="14">
        <v>827</v>
      </c>
      <c r="C551" s="16">
        <v>1819</v>
      </c>
      <c r="D551" s="16" t="s">
        <v>36</v>
      </c>
      <c r="E551" s="54">
        <v>0.32430555555555557</v>
      </c>
      <c r="F551" s="54">
        <v>0.52361111111111114</v>
      </c>
      <c r="G551" s="55">
        <v>0.17152777777777778</v>
      </c>
      <c r="H551" s="16">
        <v>46</v>
      </c>
      <c r="I551" s="55" t="str">
        <f>VLOOKUP(H551,'Master Codes'!B:C,2,FALSE)</f>
        <v>MX</v>
      </c>
      <c r="J551" s="14" t="s">
        <v>648</v>
      </c>
      <c r="K551" s="14" t="s">
        <v>47</v>
      </c>
      <c r="L551" s="55">
        <f t="shared" si="16"/>
        <v>0.17152777777777778</v>
      </c>
      <c r="M551" s="10" t="str">
        <f t="shared" si="17"/>
        <v>09/29/2024-1819-PWM</v>
      </c>
    </row>
    <row r="552" spans="1:13" x14ac:dyDescent="0.25">
      <c r="A552" s="68">
        <v>45564</v>
      </c>
      <c r="B552" s="14">
        <v>832</v>
      </c>
      <c r="C552" s="16">
        <v>193</v>
      </c>
      <c r="D552" s="16" t="s">
        <v>21</v>
      </c>
      <c r="E552" s="54">
        <v>0.33333333333333331</v>
      </c>
      <c r="F552" s="54">
        <v>0.3347222222222222</v>
      </c>
      <c r="G552" s="55">
        <v>1.3888888888888889E-3</v>
      </c>
      <c r="H552" s="16">
        <v>41</v>
      </c>
      <c r="I552" s="55" t="str">
        <f>VLOOKUP(H552,'Master Codes'!B:C,2,FALSE)</f>
        <v>MX</v>
      </c>
      <c r="J552" s="14" t="s">
        <v>649</v>
      </c>
      <c r="K552" s="14" t="s">
        <v>47</v>
      </c>
      <c r="L552" s="55">
        <f t="shared" si="16"/>
        <v>1.3888888888888889E-3</v>
      </c>
      <c r="M552" s="10" t="str">
        <f t="shared" si="17"/>
        <v>09/29/2024-193-BWI</v>
      </c>
    </row>
    <row r="553" spans="1:13" x14ac:dyDescent="0.25">
      <c r="A553" s="67">
        <v>45564</v>
      </c>
      <c r="B553" s="13">
        <v>837</v>
      </c>
      <c r="C553" s="15">
        <v>1925</v>
      </c>
      <c r="D553" s="15" t="s">
        <v>110</v>
      </c>
      <c r="E553" s="51">
        <v>0.46319444444444446</v>
      </c>
      <c r="F553" s="51">
        <v>0.47916666666666669</v>
      </c>
      <c r="G553" s="52">
        <v>1.5972222222222221E-2</v>
      </c>
      <c r="H553" s="15">
        <v>93</v>
      </c>
      <c r="I553" s="52" t="str">
        <f>VLOOKUP(H553,'Master Codes'!B:C,2,FALSE)</f>
        <v>LATE</v>
      </c>
      <c r="J553" s="13" t="s">
        <v>202</v>
      </c>
      <c r="K553" s="13" t="s">
        <v>47</v>
      </c>
      <c r="L553" s="52">
        <f t="shared" si="16"/>
        <v>1.5972222222222221E-2</v>
      </c>
      <c r="M553" s="85" t="str">
        <f t="shared" si="17"/>
        <v>09/29/2024-1925-TVC</v>
      </c>
    </row>
    <row r="554" spans="1:13" x14ac:dyDescent="0.25">
      <c r="A554" s="68">
        <v>45564</v>
      </c>
      <c r="B554" s="14">
        <v>816</v>
      </c>
      <c r="C554" s="16">
        <v>667</v>
      </c>
      <c r="D554" s="16" t="s">
        <v>43</v>
      </c>
      <c r="E554" s="54">
        <v>0.46805555555555556</v>
      </c>
      <c r="F554" s="54">
        <v>0.4909722222222222</v>
      </c>
      <c r="G554" s="55">
        <v>2.2916666666666665E-2</v>
      </c>
      <c r="H554" s="16">
        <v>93</v>
      </c>
      <c r="I554" s="55" t="str">
        <f>VLOOKUP(H554,'Master Codes'!B:C,2,FALSE)</f>
        <v>LATE</v>
      </c>
      <c r="J554" s="14" t="s">
        <v>202</v>
      </c>
      <c r="K554" s="14" t="s">
        <v>47</v>
      </c>
      <c r="L554" s="55">
        <f t="shared" si="16"/>
        <v>2.2916666666666665E-2</v>
      </c>
      <c r="M554" s="10" t="str">
        <f t="shared" si="17"/>
        <v>09/29/2024-667-IAD</v>
      </c>
    </row>
    <row r="555" spans="1:13" x14ac:dyDescent="0.25">
      <c r="A555" s="67">
        <v>45564</v>
      </c>
      <c r="B555" s="13">
        <v>856</v>
      </c>
      <c r="C555" s="15">
        <v>1045</v>
      </c>
      <c r="D555" s="15" t="s">
        <v>650</v>
      </c>
      <c r="E555" s="51">
        <v>0.53749999999999998</v>
      </c>
      <c r="F555" s="51">
        <v>0.54791666666666672</v>
      </c>
      <c r="G555" s="52">
        <v>1.0416666666666666E-2</v>
      </c>
      <c r="H555" s="15">
        <v>37</v>
      </c>
      <c r="I555" s="52" t="str">
        <f>VLOOKUP(H555,'Master Codes'!B:C,2,FALSE)</f>
        <v>CAT</v>
      </c>
      <c r="J555" s="13" t="s">
        <v>651</v>
      </c>
      <c r="K555" s="13" t="s">
        <v>144</v>
      </c>
      <c r="L555" s="52">
        <f t="shared" si="16"/>
        <v>1.0416666666666666E-2</v>
      </c>
      <c r="M555" s="85" t="str">
        <f t="shared" si="17"/>
        <v>09/29/2024-1045-BTV</v>
      </c>
    </row>
    <row r="556" spans="1:13" x14ac:dyDescent="0.25">
      <c r="A556" s="68">
        <v>45564</v>
      </c>
      <c r="B556" s="14">
        <v>849</v>
      </c>
      <c r="C556" s="16">
        <v>207</v>
      </c>
      <c r="D556" s="16" t="s">
        <v>626</v>
      </c>
      <c r="E556" s="54">
        <v>0.54166666666666663</v>
      </c>
      <c r="F556" s="54">
        <v>0.57638888888888884</v>
      </c>
      <c r="G556" s="55">
        <v>5.5555555555555558E-3</v>
      </c>
      <c r="H556" s="16">
        <v>93</v>
      </c>
      <c r="I556" s="55" t="str">
        <f>VLOOKUP(H556,'Master Codes'!B:C,2,FALSE)</f>
        <v>LATE</v>
      </c>
      <c r="J556" s="14" t="s">
        <v>652</v>
      </c>
      <c r="K556" s="14" t="s">
        <v>144</v>
      </c>
      <c r="L556" s="55">
        <f t="shared" si="16"/>
        <v>5.5555555555555558E-3</v>
      </c>
      <c r="M556" s="10" t="str">
        <f t="shared" si="17"/>
        <v>09/29/2024-207-SAV</v>
      </c>
    </row>
    <row r="557" spans="1:13" x14ac:dyDescent="0.25">
      <c r="A557" s="68">
        <v>45564</v>
      </c>
      <c r="B557" s="14">
        <v>844</v>
      </c>
      <c r="C557" s="16">
        <v>345</v>
      </c>
      <c r="D557" s="16" t="s">
        <v>24</v>
      </c>
      <c r="E557" s="54">
        <v>0.57430555555555551</v>
      </c>
      <c r="F557" s="54">
        <v>0.59583333333333333</v>
      </c>
      <c r="G557" s="55">
        <v>1.4583333333333334E-2</v>
      </c>
      <c r="H557" s="16">
        <v>93</v>
      </c>
      <c r="I557" s="55" t="str">
        <f>VLOOKUP(H557,'Master Codes'!B:C,2,FALSE)</f>
        <v>LATE</v>
      </c>
      <c r="J557" s="14" t="s">
        <v>653</v>
      </c>
      <c r="K557" s="14" t="s">
        <v>144</v>
      </c>
      <c r="L557" s="55">
        <f t="shared" si="16"/>
        <v>1.4583333333333334E-2</v>
      </c>
      <c r="M557" s="10" t="str">
        <f t="shared" si="17"/>
        <v>09/29/2024-345-MCO</v>
      </c>
    </row>
    <row r="558" spans="1:13" x14ac:dyDescent="0.25">
      <c r="A558" s="68">
        <v>45564</v>
      </c>
      <c r="B558" s="14">
        <v>820</v>
      </c>
      <c r="C558" s="16">
        <v>919</v>
      </c>
      <c r="D558" s="16" t="s">
        <v>203</v>
      </c>
      <c r="E558" s="54">
        <v>0.57916666666666672</v>
      </c>
      <c r="F558" s="54">
        <v>0.62152777777777779</v>
      </c>
      <c r="G558" s="55">
        <v>3.4027777777777775E-2</v>
      </c>
      <c r="H558" s="16">
        <v>93</v>
      </c>
      <c r="I558" s="55" t="str">
        <f>VLOOKUP(H558,'Master Codes'!B:C,2,FALSE)</f>
        <v>LATE</v>
      </c>
      <c r="J558" s="14" t="s">
        <v>654</v>
      </c>
      <c r="K558" s="14" t="s">
        <v>144</v>
      </c>
      <c r="L558" s="55">
        <f t="shared" si="16"/>
        <v>3.4027777777777775E-2</v>
      </c>
      <c r="M558" s="10" t="str">
        <f t="shared" si="17"/>
        <v>09/29/2024-919-RDU</v>
      </c>
    </row>
    <row r="559" spans="1:13" x14ac:dyDescent="0.25">
      <c r="A559" s="68">
        <v>45564</v>
      </c>
      <c r="B559" s="14">
        <v>837</v>
      </c>
      <c r="C559" s="16">
        <v>503</v>
      </c>
      <c r="D559" s="16" t="s">
        <v>33</v>
      </c>
      <c r="E559" s="54">
        <v>0.58819444444444446</v>
      </c>
      <c r="F559" s="54">
        <v>0.69305555555555554</v>
      </c>
      <c r="G559" s="55">
        <v>0.10486111111111111</v>
      </c>
      <c r="H559" s="16" t="s">
        <v>655</v>
      </c>
      <c r="I559" s="55" t="str">
        <f>VLOOKUP(H559,'Master Codes'!B:C,2,FALSE)</f>
        <v>FLT</v>
      </c>
      <c r="J559" s="14" t="s">
        <v>656</v>
      </c>
      <c r="K559" s="14" t="s">
        <v>144</v>
      </c>
      <c r="L559" s="55">
        <f t="shared" si="16"/>
        <v>0.10486111111111111</v>
      </c>
      <c r="M559" s="10" t="str">
        <f t="shared" si="17"/>
        <v>09/29/2024-503-DFW</v>
      </c>
    </row>
    <row r="560" spans="1:13" x14ac:dyDescent="0.25">
      <c r="A560" s="67">
        <v>45564</v>
      </c>
      <c r="B560" s="13">
        <v>842</v>
      </c>
      <c r="C560" s="15">
        <v>657</v>
      </c>
      <c r="D560" s="15" t="s">
        <v>65</v>
      </c>
      <c r="E560" s="51">
        <v>0.6020833333333333</v>
      </c>
      <c r="F560" s="51">
        <v>0.62083333333333335</v>
      </c>
      <c r="G560" s="52">
        <v>1.8749999999999999E-2</v>
      </c>
      <c r="H560" s="15">
        <v>37</v>
      </c>
      <c r="I560" s="52" t="str">
        <f>VLOOKUP(H560,'Master Codes'!B:C,2,FALSE)</f>
        <v>CAT</v>
      </c>
      <c r="J560" s="13" t="s">
        <v>657</v>
      </c>
      <c r="K560" s="13" t="s">
        <v>144</v>
      </c>
      <c r="L560" s="52" t="s">
        <v>7</v>
      </c>
      <c r="M560" s="85" t="str">
        <f t="shared" si="17"/>
        <v>09/29/2024-657-DEN</v>
      </c>
    </row>
    <row r="561" spans="1:13" x14ac:dyDescent="0.25">
      <c r="A561" s="68">
        <v>45564</v>
      </c>
      <c r="B561" s="14">
        <v>843</v>
      </c>
      <c r="C561" s="16">
        <v>421</v>
      </c>
      <c r="D561" s="16" t="s">
        <v>54</v>
      </c>
      <c r="E561" s="54">
        <v>0.62083333333333335</v>
      </c>
      <c r="F561" s="54">
        <v>0.66388888888888886</v>
      </c>
      <c r="G561" s="55">
        <v>3.6805555555555557E-2</v>
      </c>
      <c r="H561" s="16">
        <v>93</v>
      </c>
      <c r="I561" s="55" t="str">
        <f>VLOOKUP(H561,'Master Codes'!B:C,2,FALSE)</f>
        <v>LATE</v>
      </c>
      <c r="J561" s="14" t="s">
        <v>658</v>
      </c>
      <c r="K561" s="14" t="s">
        <v>144</v>
      </c>
      <c r="L561" s="55">
        <f t="shared" ref="L561:L573" si="18" xml:space="preserve"> G561 / COUNTIFS($A:$A, A561, $C:$C, C561)</f>
        <v>3.6805555555555557E-2</v>
      </c>
      <c r="M561" s="10" t="str">
        <f t="shared" si="17"/>
        <v>09/29/2024-421-LAX</v>
      </c>
    </row>
    <row r="562" spans="1:13" x14ac:dyDescent="0.25">
      <c r="A562" s="68">
        <v>45564</v>
      </c>
      <c r="B562" s="14">
        <v>829</v>
      </c>
      <c r="C562" s="16">
        <v>395</v>
      </c>
      <c r="D562" s="16" t="s">
        <v>52</v>
      </c>
      <c r="E562" s="54">
        <v>0.625</v>
      </c>
      <c r="F562" s="54">
        <v>0.65</v>
      </c>
      <c r="G562" s="55">
        <v>1.5277777777777777E-2</v>
      </c>
      <c r="H562" s="16">
        <v>93</v>
      </c>
      <c r="I562" s="55" t="str">
        <f>VLOOKUP(H562,'Master Codes'!B:C,2,FALSE)</f>
        <v>LATE</v>
      </c>
      <c r="J562" s="14" t="s">
        <v>660</v>
      </c>
      <c r="K562" s="14" t="s">
        <v>144</v>
      </c>
      <c r="L562" s="55">
        <f t="shared" si="18"/>
        <v>1.5277777777777777E-2</v>
      </c>
      <c r="M562" s="10" t="str">
        <f t="shared" si="17"/>
        <v>09/29/2024-395-SFO</v>
      </c>
    </row>
    <row r="563" spans="1:13" x14ac:dyDescent="0.25">
      <c r="A563" s="68">
        <v>45564</v>
      </c>
      <c r="B563" s="14">
        <v>801</v>
      </c>
      <c r="C563" s="16">
        <v>605</v>
      </c>
      <c r="D563" s="16" t="s">
        <v>48</v>
      </c>
      <c r="E563" s="54">
        <v>0.64375000000000004</v>
      </c>
      <c r="F563" s="54">
        <v>0.65486111111111112</v>
      </c>
      <c r="G563" s="55">
        <v>1.1111111111111112E-2</v>
      </c>
      <c r="H563" s="16">
        <v>41</v>
      </c>
      <c r="I563" s="55" t="str">
        <f>VLOOKUP(H563,'Master Codes'!B:C,2,FALSE)</f>
        <v>MX</v>
      </c>
      <c r="J563" s="14" t="s">
        <v>661</v>
      </c>
      <c r="K563" s="14" t="s">
        <v>144</v>
      </c>
      <c r="L563" s="55">
        <f t="shared" si="18"/>
        <v>1.1111111111111112E-2</v>
      </c>
      <c r="M563" s="10" t="str">
        <f t="shared" si="17"/>
        <v>09/29/2024-605-PHX</v>
      </c>
    </row>
    <row r="564" spans="1:13" x14ac:dyDescent="0.25">
      <c r="A564" s="67">
        <v>45564</v>
      </c>
      <c r="B564" s="13">
        <v>825</v>
      </c>
      <c r="C564" s="15">
        <v>295</v>
      </c>
      <c r="D564" s="15" t="s">
        <v>113</v>
      </c>
      <c r="E564" s="51">
        <v>0.65277777777777779</v>
      </c>
      <c r="F564" s="51">
        <v>0.65833333333333333</v>
      </c>
      <c r="G564" s="52">
        <v>5.5555555555555558E-3</v>
      </c>
      <c r="H564" s="15">
        <v>37</v>
      </c>
      <c r="I564" s="52" t="str">
        <f>VLOOKUP(H564,'Master Codes'!B:C,2,FALSE)</f>
        <v>CAT</v>
      </c>
      <c r="J564" s="13" t="s">
        <v>662</v>
      </c>
      <c r="K564" s="13" t="s">
        <v>144</v>
      </c>
      <c r="L564" s="52">
        <f t="shared" si="18"/>
        <v>5.5555555555555558E-3</v>
      </c>
      <c r="M564" s="85" t="str">
        <f t="shared" si="17"/>
        <v>09/29/2024-295-PDX</v>
      </c>
    </row>
    <row r="565" spans="1:13" x14ac:dyDescent="0.25">
      <c r="A565" s="68">
        <v>45565</v>
      </c>
      <c r="B565" s="14">
        <v>822</v>
      </c>
      <c r="C565" s="16">
        <v>233</v>
      </c>
      <c r="D565" s="16" t="s">
        <v>186</v>
      </c>
      <c r="E565" s="54">
        <v>0.29652777777777778</v>
      </c>
      <c r="F565" s="54">
        <v>0.30486111111111114</v>
      </c>
      <c r="G565" s="55">
        <v>8.3333333333333332E-3</v>
      </c>
      <c r="H565" s="16">
        <v>65</v>
      </c>
      <c r="I565" s="55" t="str">
        <f>VLOOKUP(H565,'Master Codes'!B:C,2,FALSE)</f>
        <v>FLT</v>
      </c>
      <c r="J565" s="14" t="s">
        <v>663</v>
      </c>
      <c r="K565" s="14" t="s">
        <v>47</v>
      </c>
      <c r="L565" s="55">
        <f t="shared" si="18"/>
        <v>8.3333333333333332E-3</v>
      </c>
      <c r="M565" s="10" t="str">
        <f t="shared" si="17"/>
        <v>09/30/2024-233-EWR</v>
      </c>
    </row>
    <row r="566" spans="1:13" x14ac:dyDescent="0.25">
      <c r="A566" s="67">
        <v>45565</v>
      </c>
      <c r="B566" s="13">
        <v>825</v>
      </c>
      <c r="C566" s="15">
        <v>367</v>
      </c>
      <c r="D566" s="15" t="s">
        <v>93</v>
      </c>
      <c r="E566" s="51">
        <v>0.30555555555555558</v>
      </c>
      <c r="F566" s="51">
        <v>0.30763888888888891</v>
      </c>
      <c r="G566" s="52">
        <v>2.0833333333333333E-3</v>
      </c>
      <c r="H566" s="15" t="s">
        <v>659</v>
      </c>
      <c r="I566" s="52" t="str">
        <f>VLOOKUP(H566,'Master Codes'!B:C,2,FALSE)</f>
        <v>STA</v>
      </c>
      <c r="J566" s="13" t="s">
        <v>664</v>
      </c>
      <c r="K566" s="13" t="s">
        <v>47</v>
      </c>
      <c r="L566" s="52">
        <f t="shared" si="18"/>
        <v>2.0833333333333333E-3</v>
      </c>
      <c r="M566" s="85" t="str">
        <f t="shared" si="17"/>
        <v>09/30/2024-367-TPA</v>
      </c>
    </row>
    <row r="567" spans="1:13" x14ac:dyDescent="0.25">
      <c r="A567" s="68">
        <v>45565</v>
      </c>
      <c r="B567" s="14">
        <v>844</v>
      </c>
      <c r="C567" s="16">
        <v>343</v>
      </c>
      <c r="D567" s="16" t="s">
        <v>24</v>
      </c>
      <c r="E567" s="54">
        <v>0.31041666666666667</v>
      </c>
      <c r="F567" s="54">
        <v>0.31388888888888888</v>
      </c>
      <c r="G567" s="55">
        <v>3.472222222222222E-3</v>
      </c>
      <c r="H567" s="16" t="s">
        <v>71</v>
      </c>
      <c r="I567" s="55" t="str">
        <f>VLOOKUP(H567,'Master Codes'!B:C,2,FALSE)</f>
        <v>SY</v>
      </c>
      <c r="J567" s="14" t="s">
        <v>665</v>
      </c>
      <c r="K567" s="14" t="s">
        <v>47</v>
      </c>
      <c r="L567" s="55">
        <f t="shared" si="18"/>
        <v>3.472222222222222E-3</v>
      </c>
      <c r="M567" s="10" t="str">
        <f t="shared" si="17"/>
        <v>09/30/2024-343-MCO</v>
      </c>
    </row>
    <row r="568" spans="1:13" x14ac:dyDescent="0.25">
      <c r="A568" s="67">
        <v>45565</v>
      </c>
      <c r="B568" s="13">
        <v>816</v>
      </c>
      <c r="C568" s="15">
        <v>383</v>
      </c>
      <c r="D568" s="15" t="s">
        <v>81</v>
      </c>
      <c r="E568" s="51">
        <v>0.31944444444444442</v>
      </c>
      <c r="F568" s="51">
        <v>0.32847222222222222</v>
      </c>
      <c r="G568" s="52">
        <v>9.0277777777777769E-3</v>
      </c>
      <c r="H568" s="15">
        <v>68</v>
      </c>
      <c r="I568" s="52" t="str">
        <f>VLOOKUP(H568,'Master Codes'!B:C,2,FALSE)</f>
        <v>INFT</v>
      </c>
      <c r="J568" s="13" t="s">
        <v>666</v>
      </c>
      <c r="K568" s="13" t="s">
        <v>47</v>
      </c>
      <c r="L568" s="52">
        <f t="shared" si="18"/>
        <v>9.0277777777777769E-3</v>
      </c>
      <c r="M568" s="85" t="str">
        <f t="shared" si="17"/>
        <v>09/30/2024-383-RSW</v>
      </c>
    </row>
    <row r="569" spans="1:13" x14ac:dyDescent="0.25">
      <c r="A569" s="68">
        <v>45565</v>
      </c>
      <c r="B569" s="14">
        <v>849</v>
      </c>
      <c r="C569" s="16">
        <v>603</v>
      </c>
      <c r="D569" s="16" t="s">
        <v>48</v>
      </c>
      <c r="E569" s="54">
        <v>0.35208333333333336</v>
      </c>
      <c r="F569" s="54">
        <v>0.3611111111111111</v>
      </c>
      <c r="G569" s="55">
        <v>9.0277777777777769E-3</v>
      </c>
      <c r="H569" s="16" t="s">
        <v>56</v>
      </c>
      <c r="I569" s="55" t="str">
        <f>VLOOKUP(H569,'Master Codes'!B:C,2,FALSE)</f>
        <v>STA</v>
      </c>
      <c r="J569" s="14" t="s">
        <v>667</v>
      </c>
      <c r="K569" s="14" t="s">
        <v>47</v>
      </c>
      <c r="L569" s="55">
        <f t="shared" si="18"/>
        <v>9.0277777777777769E-3</v>
      </c>
      <c r="M569" s="10" t="str">
        <f t="shared" si="17"/>
        <v>09/30/2024-603-PHX</v>
      </c>
    </row>
    <row r="570" spans="1:13" x14ac:dyDescent="0.25">
      <c r="A570" s="67">
        <v>45565</v>
      </c>
      <c r="B570" s="13">
        <v>809</v>
      </c>
      <c r="C570" s="15">
        <v>295</v>
      </c>
      <c r="D570" s="15" t="s">
        <v>113</v>
      </c>
      <c r="E570" s="51">
        <v>0.62986111111111109</v>
      </c>
      <c r="F570" s="51">
        <v>0.65763888888888888</v>
      </c>
      <c r="G570" s="52">
        <v>2.7777777777777776E-2</v>
      </c>
      <c r="H570" s="15">
        <v>46</v>
      </c>
      <c r="I570" s="52" t="str">
        <f>VLOOKUP(H570,'Master Codes'!B:C,2,FALSE)</f>
        <v>MX</v>
      </c>
      <c r="J570" s="13" t="s">
        <v>668</v>
      </c>
      <c r="K570" s="13" t="s">
        <v>144</v>
      </c>
      <c r="L570" s="52">
        <f t="shared" si="18"/>
        <v>2.7777777777777776E-2</v>
      </c>
      <c r="M570" s="85" t="str">
        <f t="shared" si="17"/>
        <v>09/30/2024-295-PDX</v>
      </c>
    </row>
    <row r="571" spans="1:13" x14ac:dyDescent="0.25">
      <c r="A571" s="68">
        <v>45565</v>
      </c>
      <c r="B571" s="14">
        <v>843</v>
      </c>
      <c r="C571" s="16">
        <v>107</v>
      </c>
      <c r="D571" s="16" t="s">
        <v>69</v>
      </c>
      <c r="E571" s="54">
        <v>0.65763888888888888</v>
      </c>
      <c r="F571" s="54">
        <v>0.67222222222222228</v>
      </c>
      <c r="G571" s="55">
        <v>1.4583333333333334E-2</v>
      </c>
      <c r="H571" s="16" t="s">
        <v>669</v>
      </c>
      <c r="I571" s="55" t="str">
        <f>VLOOKUP(H571,'Master Codes'!B:C,2,FALSE)</f>
        <v>IT</v>
      </c>
      <c r="J571" s="14" t="s">
        <v>670</v>
      </c>
      <c r="K571" s="14" t="s">
        <v>144</v>
      </c>
      <c r="L571" s="55">
        <f t="shared" si="18"/>
        <v>1.4583333333333334E-2</v>
      </c>
      <c r="M571" s="10" t="str">
        <f t="shared" si="17"/>
        <v>09/30/2024-107-LAS</v>
      </c>
    </row>
    <row r="572" spans="1:13" x14ac:dyDescent="0.25">
      <c r="A572" s="67">
        <v>45565</v>
      </c>
      <c r="B572" s="13">
        <v>844</v>
      </c>
      <c r="C572" s="15">
        <v>607</v>
      </c>
      <c r="D572" s="15" t="s">
        <v>48</v>
      </c>
      <c r="E572" s="51">
        <v>0.66666666666666663</v>
      </c>
      <c r="F572" s="51">
        <v>0.68819444444444444</v>
      </c>
      <c r="G572" s="52">
        <v>2.1527777777777778E-2</v>
      </c>
      <c r="H572" s="15" t="s">
        <v>669</v>
      </c>
      <c r="I572" s="52" t="str">
        <f>VLOOKUP(H572,'Master Codes'!B:C,2,FALSE)</f>
        <v>IT</v>
      </c>
      <c r="J572" s="13" t="s">
        <v>670</v>
      </c>
      <c r="K572" s="13" t="s">
        <v>144</v>
      </c>
      <c r="L572" s="52">
        <f t="shared" si="18"/>
        <v>2.1527777777777778E-2</v>
      </c>
      <c r="M572" s="85" t="str">
        <f t="shared" si="17"/>
        <v>09/30/2024-607-PHX</v>
      </c>
    </row>
    <row r="573" spans="1:13" x14ac:dyDescent="0.25">
      <c r="A573" s="68">
        <v>45565</v>
      </c>
      <c r="B573" s="14">
        <v>825</v>
      </c>
      <c r="C573" s="16">
        <v>259</v>
      </c>
      <c r="D573" s="16" t="s">
        <v>120</v>
      </c>
      <c r="E573" s="54">
        <v>0.67152777777777772</v>
      </c>
      <c r="F573" s="54">
        <v>0.7055555555555556</v>
      </c>
      <c r="G573" s="55">
        <v>3.4027777777777775E-2</v>
      </c>
      <c r="H573" s="16">
        <v>65</v>
      </c>
      <c r="I573" s="55" t="str">
        <f>VLOOKUP(H573,'Master Codes'!B:C,2,FALSE)</f>
        <v>FLT</v>
      </c>
      <c r="J573" s="14" t="s">
        <v>206</v>
      </c>
      <c r="K573" s="14" t="s">
        <v>144</v>
      </c>
      <c r="L573" s="55">
        <f t="shared" si="18"/>
        <v>3.4027777777777775E-2</v>
      </c>
      <c r="M573" s="10" t="str">
        <f t="shared" si="17"/>
        <v>09/30/2024-259-ORD</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CF4045AB272C428B57FA0CFA804083" ma:contentTypeVersion="13" ma:contentTypeDescription="Create a new document." ma:contentTypeScope="" ma:versionID="346f31246f3f9a1733d34b3f82dc52d7">
  <xsd:schema xmlns:xsd="http://www.w3.org/2001/XMLSchema" xmlns:xs="http://www.w3.org/2001/XMLSchema" xmlns:p="http://schemas.microsoft.com/office/2006/metadata/properties" xmlns:ns3="60313b88-a40b-4fce-a880-37f64c47d91d" xmlns:ns4="587b2c7f-caba-4ce8-a7c2-ea200c7fd2a6" targetNamespace="http://schemas.microsoft.com/office/2006/metadata/properties" ma:root="true" ma:fieldsID="a21c49da59439987acdbf7619fc0866c" ns3:_="" ns4:_="">
    <xsd:import namespace="60313b88-a40b-4fce-a880-37f64c47d91d"/>
    <xsd:import namespace="587b2c7f-caba-4ce8-a7c2-ea200c7fd2a6"/>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13b88-a40b-4fce-a880-37f64c47d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7b2c7f-caba-4ce8-a7c2-ea200c7fd2a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0313b88-a40b-4fce-a880-37f64c47d91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8B60E0-5FB4-4FFF-8848-DC00033D63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13b88-a40b-4fce-a880-37f64c47d91d"/>
    <ds:schemaRef ds:uri="587b2c7f-caba-4ce8-a7c2-ea200c7fd2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79B2B3-58CB-47FD-810C-0995786DD7A4}">
  <ds:schemaRefs>
    <ds:schemaRef ds:uri="http://purl.org/dc/dcmitype/"/>
    <ds:schemaRef ds:uri="http://purl.org/dc/terms/"/>
    <ds:schemaRef ds:uri="http://schemas.openxmlformats.org/package/2006/metadata/core-properties"/>
    <ds:schemaRef ds:uri="60313b88-a40b-4fce-a880-37f64c47d91d"/>
    <ds:schemaRef ds:uri="587b2c7f-caba-4ce8-a7c2-ea200c7fd2a6"/>
    <ds:schemaRef ds:uri="http://schemas.microsoft.com/office/2006/documentManagement/types"/>
    <ds:schemaRef ds:uri="http://www.w3.org/XML/1998/namespace"/>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E4694355-7F67-458C-BE70-807A0B303D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Controllable</vt:lpstr>
      <vt:lpstr>Delays</vt:lpstr>
      <vt:lpstr>Tables</vt:lpstr>
      <vt:lpstr>Master Codes</vt:lpstr>
      <vt:lpstr>Total Flights</vt:lpstr>
      <vt:lpstr>Controllable Delays</vt:lpstr>
      <vt:lpstr>Delays (no duplicates)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Shepherd</dc:creator>
  <cp:keywords/>
  <dc:description/>
  <cp:lastModifiedBy>Evan Shepherd</cp:lastModifiedBy>
  <cp:revision/>
  <dcterms:created xsi:type="dcterms:W3CDTF">2024-05-31T16:49:33Z</dcterms:created>
  <dcterms:modified xsi:type="dcterms:W3CDTF">2024-11-01T16:13:43Z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028200-2cbc-4bcc-89e0-4e52209adc22_Enabled">
    <vt:lpwstr>true</vt:lpwstr>
  </property>
  <property fmtid="{D5CDD505-2E9C-101B-9397-08002B2CF9AE}" pid="3" name="MSIP_Label_99028200-2cbc-4bcc-89e0-4e52209adc22_SetDate">
    <vt:lpwstr>2024-10-04T15:31:35Z</vt:lpwstr>
  </property>
  <property fmtid="{D5CDD505-2E9C-101B-9397-08002B2CF9AE}" pid="4" name="MSIP_Label_99028200-2cbc-4bcc-89e0-4e52209adc22_Method">
    <vt:lpwstr>Privileged</vt:lpwstr>
  </property>
  <property fmtid="{D5CDD505-2E9C-101B-9397-08002B2CF9AE}" pid="5" name="MSIP_Label_99028200-2cbc-4bcc-89e0-4e52209adc22_Name">
    <vt:lpwstr>defa4170-0d19-0005-0000-bc88714345d2</vt:lpwstr>
  </property>
  <property fmtid="{D5CDD505-2E9C-101B-9397-08002B2CF9AE}" pid="6" name="MSIP_Label_99028200-2cbc-4bcc-89e0-4e52209adc22_SiteId">
    <vt:lpwstr>5ff5de78-ba9a-4d3b-a547-e32d3234b8a4</vt:lpwstr>
  </property>
  <property fmtid="{D5CDD505-2E9C-101B-9397-08002B2CF9AE}" pid="7" name="MSIP_Label_99028200-2cbc-4bcc-89e0-4e52209adc22_ActionId">
    <vt:lpwstr>8ea3c807-f3ec-46c2-8a6b-aea57d263e15</vt:lpwstr>
  </property>
  <property fmtid="{D5CDD505-2E9C-101B-9397-08002B2CF9AE}" pid="8" name="MSIP_Label_99028200-2cbc-4bcc-89e0-4e52209adc22_ContentBits">
    <vt:lpwstr>0</vt:lpwstr>
  </property>
  <property fmtid="{D5CDD505-2E9C-101B-9397-08002B2CF9AE}" pid="9" name="ContentTypeId">
    <vt:lpwstr>0x010100D7CF4045AB272C428B57FA0CFA804083</vt:lpwstr>
  </property>
</Properties>
</file>