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e Jan 2020\Career\"/>
    </mc:Choice>
  </mc:AlternateContent>
  <xr:revisionPtr revIDLastSave="0" documentId="13_ncr:1_{2E787448-675B-4FF3-AC4D-7EADEF78891E}" xr6:coauthVersionLast="47" xr6:coauthVersionMax="47" xr10:uidLastSave="{00000000-0000-0000-0000-000000000000}"/>
  <bookViews>
    <workbookView xWindow="-90" yWindow="-90" windowWidth="19380" windowHeight="10260" firstSheet="3" activeTab="8" xr2:uid="{8FA71FF2-425E-4690-AC94-1F65826E344B}"/>
  </bookViews>
  <sheets>
    <sheet name="Mapping" sheetId="4" r:id="rId1"/>
    <sheet name="Milestone_Status" sheetId="9" r:id="rId2"/>
    <sheet name="Year_order" sheetId="7" r:id="rId3"/>
    <sheet name="Sub_Phase_order" sheetId="8" r:id="rId4"/>
    <sheet name="Forecast_Legends" sheetId="10" r:id="rId5"/>
    <sheet name="High_level" sheetId="5" r:id="rId6"/>
    <sheet name="Main" sheetId="2" r:id="rId7"/>
    <sheet name="Sub" sheetId="1" r:id="rId8"/>
    <sheet name="P_G" sheetId="3" r:id="rId9"/>
    <sheet name="D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3" i="2" l="1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46" i="2"/>
  <c r="J47" i="2"/>
  <c r="J48" i="2"/>
  <c r="J49" i="2"/>
  <c r="J50" i="2"/>
  <c r="J51" i="2"/>
  <c r="J52" i="2"/>
  <c r="J53" i="2"/>
  <c r="J54" i="2"/>
  <c r="J55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2" i="2"/>
  <c r="J21" i="2"/>
  <c r="J20" i="2"/>
  <c r="J19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J3" i="2"/>
  <c r="J2" i="2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2" i="2"/>
  <c r="N83" i="2"/>
  <c r="N64" i="2"/>
  <c r="N73" i="2"/>
  <c r="N45" i="2"/>
  <c r="J13" i="6"/>
  <c r="J12" i="6"/>
  <c r="J11" i="6"/>
  <c r="J10" i="6"/>
  <c r="J9" i="6"/>
  <c r="J6" i="6"/>
  <c r="M19" i="3"/>
  <c r="M18" i="3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6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2" i="3"/>
  <c r="M25" i="3"/>
  <c r="M24" i="3"/>
  <c r="M17" i="3"/>
  <c r="M16" i="3"/>
  <c r="N82" i="2"/>
  <c r="N81" i="2"/>
  <c r="N80" i="2"/>
  <c r="N79" i="2"/>
  <c r="N76" i="2"/>
  <c r="N75" i="2"/>
  <c r="N74" i="2"/>
  <c r="N71" i="2"/>
  <c r="N70" i="2"/>
  <c r="N69" i="2"/>
  <c r="N68" i="2"/>
  <c r="N67" i="2"/>
  <c r="N63" i="2"/>
  <c r="N62" i="2"/>
  <c r="N6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" i="2"/>
  <c r="N65" i="2"/>
  <c r="N66" i="2"/>
  <c r="N72" i="2"/>
  <c r="N78" i="2"/>
  <c r="N77" i="2"/>
  <c r="N60" i="2"/>
  <c r="N59" i="2"/>
  <c r="J3" i="6" l="1"/>
  <c r="J4" i="6"/>
  <c r="J5" i="6"/>
  <c r="J8" i="6"/>
  <c r="J7" i="6"/>
  <c r="J2" i="6"/>
  <c r="G83" i="2" l="1"/>
  <c r="G82" i="2"/>
  <c r="G81" i="2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69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23" i="6"/>
  <c r="G14" i="6"/>
  <c r="G15" i="6"/>
  <c r="G16" i="6"/>
  <c r="G17" i="6"/>
  <c r="G18" i="6"/>
  <c r="G19" i="6"/>
  <c r="G20" i="6"/>
  <c r="G21" i="6"/>
  <c r="G22" i="6"/>
  <c r="G13" i="6"/>
  <c r="G4" i="6"/>
  <c r="G5" i="6"/>
  <c r="G6" i="6"/>
  <c r="G7" i="6"/>
  <c r="G8" i="6"/>
  <c r="G9" i="6"/>
  <c r="G10" i="6"/>
  <c r="G11" i="6"/>
  <c r="G12" i="6"/>
  <c r="G2" i="6"/>
  <c r="G3" i="6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44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12" i="3"/>
  <c r="F9" i="3"/>
  <c r="F10" i="3"/>
  <c r="F11" i="3"/>
  <c r="F8" i="3"/>
  <c r="F4" i="3"/>
  <c r="F5" i="3"/>
  <c r="F6" i="3"/>
  <c r="F7" i="3"/>
  <c r="F3" i="3"/>
  <c r="F2" i="3"/>
  <c r="G14" i="2"/>
  <c r="G13" i="2"/>
  <c r="G12" i="2"/>
  <c r="G11" i="2"/>
  <c r="G10" i="2"/>
  <c r="G9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32" i="2"/>
  <c r="G31" i="2"/>
  <c r="G30" i="2"/>
  <c r="G29" i="2"/>
  <c r="G28" i="2"/>
  <c r="G27" i="2"/>
  <c r="G26" i="2"/>
  <c r="G25" i="2"/>
  <c r="G24" i="2"/>
  <c r="G23" i="2"/>
  <c r="G22" i="2"/>
  <c r="G21" i="2"/>
  <c r="G16" i="2"/>
  <c r="G15" i="2"/>
  <c r="G20" i="2"/>
  <c r="G19" i="2"/>
  <c r="G18" i="2"/>
  <c r="G17" i="2"/>
  <c r="G8" i="2"/>
  <c r="G7" i="2"/>
  <c r="G6" i="2"/>
  <c r="G5" i="2"/>
  <c r="G4" i="2"/>
  <c r="G3" i="2"/>
  <c r="G2" i="2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K3" i="3" l="1"/>
  <c r="L3" i="3" s="1"/>
  <c r="K4" i="3"/>
  <c r="L4" i="3" s="1"/>
  <c r="K5" i="3"/>
  <c r="L5" i="3" s="1"/>
  <c r="D13" i="5"/>
  <c r="D18" i="5"/>
  <c r="E13" i="5"/>
  <c r="K2" i="3"/>
  <c r="L2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E19" i="5"/>
  <c r="E18" i="5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C84" i="1" l="1"/>
  <c r="H84" i="1"/>
</calcChain>
</file>

<file path=xl/sharedStrings.xml><?xml version="1.0" encoding="utf-8"?>
<sst xmlns="http://schemas.openxmlformats.org/spreadsheetml/2006/main" count="3044" uniqueCount="527">
  <si>
    <t>Milestone</t>
  </si>
  <si>
    <t>Component</t>
  </si>
  <si>
    <t>Fee (USD)</t>
  </si>
  <si>
    <t>Phase</t>
  </si>
  <si>
    <t>Sub Phase</t>
  </si>
  <si>
    <t>Status</t>
  </si>
  <si>
    <t>Upon Kick-off</t>
  </si>
  <si>
    <t>All</t>
  </si>
  <si>
    <t>Preparation</t>
  </si>
  <si>
    <t>Paid</t>
  </si>
  <si>
    <t>Upon Identity Envisioning completion</t>
  </si>
  <si>
    <t>Identity</t>
  </si>
  <si>
    <t>Envisioning</t>
  </si>
  <si>
    <t>Upon Modern Workplace Envisioning completion</t>
  </si>
  <si>
    <t>MWP</t>
  </si>
  <si>
    <t>Upon Identity Design completion</t>
  </si>
  <si>
    <t>Design</t>
  </si>
  <si>
    <t>Upon Modern Workplace Design completion</t>
  </si>
  <si>
    <t>Upon AD &amp; PKI &amp; RMS Phase 1 Build - Intranet Completion </t>
  </si>
  <si>
    <t>AD_PKI_RMS</t>
  </si>
  <si>
    <t>Intranet</t>
  </si>
  <si>
    <t>Phase 1</t>
  </si>
  <si>
    <t>Build</t>
  </si>
  <si>
    <t>Upon AD &amp; PKI &amp; RMS Phase 1 Build - Internet Completion </t>
  </si>
  <si>
    <t>Internet</t>
  </si>
  <si>
    <t>Upon AD &amp; PKI &amp; RMS Phase 1 Stabilize - Intranet Completion </t>
  </si>
  <si>
    <t>Stabilize</t>
  </si>
  <si>
    <t>Upon AD &amp; PKI &amp; RMS Phase 1 Stabilize - Internet Completion </t>
  </si>
  <si>
    <t>Invoiced</t>
  </si>
  <si>
    <t>Upon AD &amp; PKI &amp; RMS Phase 1 Deploy - Intranet Completion </t>
  </si>
  <si>
    <t>Deploy</t>
  </si>
  <si>
    <t>Upon AD &amp; PKI &amp; RMS Phase 1 Deploy - Internet Completion </t>
  </si>
  <si>
    <t>Upon MIM &amp; ADFS Phase 1 Build - Intranet Completion </t>
  </si>
  <si>
    <t>MIM_ADFS</t>
  </si>
  <si>
    <t>Upon MIM &amp; ADFS Phase 1 Build - Internet Completion </t>
  </si>
  <si>
    <t>Phase 2</t>
  </si>
  <si>
    <t>Upon MIM &amp; ADFS Phase 1 Stabilize - Intranet Completion </t>
  </si>
  <si>
    <t>Scheduled</t>
  </si>
  <si>
    <t>Upon MIM &amp; ADFS Phase 1 Stabilize - Internet Completion </t>
  </si>
  <si>
    <t>Upon MIM &amp; ADFS Phase 1 Deploy - Intranet Completion </t>
  </si>
  <si>
    <t>Upon MIM &amp; ADFS Phase 1 Deploy - Internet Completion </t>
  </si>
  <si>
    <t>Upon PAW Phase 1 Build - Intranet Completion </t>
  </si>
  <si>
    <t>PAW</t>
  </si>
  <si>
    <t>Upon PAW Phase 1 Build - Internet Completion </t>
  </si>
  <si>
    <t>Upon PAW Phase 1 Stabilize - Intranet Completion </t>
  </si>
  <si>
    <t>Upon PAW Phase 1 Stabilize - Internet Completion </t>
  </si>
  <si>
    <t>Upon PAW Phase 1 Deploy - Intranet Completion </t>
  </si>
  <si>
    <t>Upon PAW Phase 1 Deploy - Internet Completion </t>
  </si>
  <si>
    <t>Upon ESAE Phase 1 Build - Intranet Completion </t>
  </si>
  <si>
    <t>ESAE</t>
  </si>
  <si>
    <t>Upon ESAE Phase 1 Build - Internet Completion </t>
  </si>
  <si>
    <t>Upon ESAE Phase 1 Stabilize - Intranet Completion </t>
  </si>
  <si>
    <t>Upon ESAE Phase 1 Stabilize - Internet Completion </t>
  </si>
  <si>
    <t>Upon ESAE Phase 1 Deploy - Intranet Completion </t>
  </si>
  <si>
    <t>Upon ESAE Phase 1 Deploy - Internet Completion </t>
  </si>
  <si>
    <t>Upon Exchange Phase 1 Build - Intranet Completion </t>
  </si>
  <si>
    <t>Exchange</t>
  </si>
  <si>
    <t>Upon Exchange Phase 1 Build - Internet Completion </t>
  </si>
  <si>
    <t>Upon Exchange Phase 1 Stabilize - Intranet Completion </t>
  </si>
  <si>
    <t>Upon Exchange Phase 1 Stabilize - Internet Completion </t>
  </si>
  <si>
    <t>Upon Exchange Phase 1 Deploy - Intranet Completion </t>
  </si>
  <si>
    <t>Upon Exchange Phase 1 Deploy - Internet Completion </t>
  </si>
  <si>
    <t>Upon Skype Phase 1 Build - Intranet Completion </t>
  </si>
  <si>
    <t>Skype</t>
  </si>
  <si>
    <t>Upon Skype Phase 1 Build - Internet Completion </t>
  </si>
  <si>
    <t>Skpe</t>
  </si>
  <si>
    <t>Upon Skype Phase 1 Stabilize - Intranet Completion </t>
  </si>
  <si>
    <t>Upon Skype Phase 1 Stabilize - Internet Completion </t>
  </si>
  <si>
    <t>Upon Skype Phase 1 Deploy - Intranet Completion </t>
  </si>
  <si>
    <t>Upon Skype Phase 1 Deploy - Internet Completion </t>
  </si>
  <si>
    <t>Upon AD &amp; PKI &amp; RMS Phase 2 Build - Intranet Completion </t>
  </si>
  <si>
    <t>Upon AD &amp; PKI &amp; RMS Phase 2 Build - Internet Completion </t>
  </si>
  <si>
    <t>Upon AD &amp; PKI &amp; RMS Phase 2 Stabilize - Intranet Completion </t>
  </si>
  <si>
    <t>Upon AD &amp; PKI &amp; RMS Phase 2 Stabilize - Internet Completion </t>
  </si>
  <si>
    <t>Upon AD &amp; PKI &amp; RMS Phase 2 Deploy - Intranet Completion </t>
  </si>
  <si>
    <t>Upon AD &amp; PKI &amp; RMS Phase 2 Deploy - Internet Completion </t>
  </si>
  <si>
    <t>Upon MIM &amp; ADFS Phase 2 Build - Intranet Completion </t>
  </si>
  <si>
    <t>Upon MIM &amp; ADFS Phase 2 Build - Internet Completion </t>
  </si>
  <si>
    <t>Upon MIM &amp; ADFS Phase 2 Stabilize - Intranet Completion </t>
  </si>
  <si>
    <t>Upon MIM &amp; ADFS Phase 2 Stabilize - Internet Completion </t>
  </si>
  <si>
    <t>Upon MIM &amp; ADFS Phase 2 Deploy - Intranet Completion </t>
  </si>
  <si>
    <t>Upon MIM &amp; ADFS Phase 2 Deploy - Internet Completion </t>
  </si>
  <si>
    <t>Upon ESAE Phase 2 Build - Intranet Completion </t>
  </si>
  <si>
    <t>Upon ESAE Phase 2 Build - Internet Completion </t>
  </si>
  <si>
    <t>Upon ESAE Phase 2 Stabilize - Intranet Completion </t>
  </si>
  <si>
    <t>Upon ESAE Phase 2 Stabilize - Internet Completion </t>
  </si>
  <si>
    <t>Upon ESAE Phase 2 Deploy - Intranet Completion </t>
  </si>
  <si>
    <t>Upon ESAE Phase 2 Deploy - Internet Completion </t>
  </si>
  <si>
    <t>Upon Exchange Phase 2 Build - Intranet Completion </t>
  </si>
  <si>
    <t>Upon Exchange Phase 2 Build - Internet Completion </t>
  </si>
  <si>
    <t>Upon Exchange Phase 2 Stabilize - Intranet Completion </t>
  </si>
  <si>
    <t>Upon Exchange Phase 2 Stabilize - Internet Completion </t>
  </si>
  <si>
    <t>Upon Exchange Phase 2 Deploy - Intranet Completion </t>
  </si>
  <si>
    <t>Upon Exchange Phase 2 Deploy - Internet Completion </t>
  </si>
  <si>
    <t>Upon SharePoint Phase Build - Intranet Completion </t>
  </si>
  <si>
    <t>SP</t>
  </si>
  <si>
    <t>Upon SharePoint Phase Build - Internet Completion </t>
  </si>
  <si>
    <t>Upon SharePoint Phase Stabilize - Intranet Completion </t>
  </si>
  <si>
    <t>Upon SharePoint Phase Stabilize - Internet Completion </t>
  </si>
  <si>
    <t>Upon SharePoint Phase Deploy - Intranet Completion </t>
  </si>
  <si>
    <t>Upon SharePoint Phase Deploy - Internet Completion </t>
  </si>
  <si>
    <t>Upon Skype Phase 2 Build - Intranet Completion </t>
  </si>
  <si>
    <t>Upon Skype Phase 2 Build - Internet Completion </t>
  </si>
  <si>
    <t>Upon Skype Phase 2 Stabilize - Intranet Completion </t>
  </si>
  <si>
    <t>Upon Skype Phase 2 Stabilize - Internet Completion </t>
  </si>
  <si>
    <t>Upon Skype Phase 2 Deploy - Intranet Completion </t>
  </si>
  <si>
    <t>Upon Skype Phase 2 Deploy - Internet Completion </t>
  </si>
  <si>
    <t>Amendment 2 resources mobilization</t>
  </si>
  <si>
    <t>Ame_All</t>
  </si>
  <si>
    <t>Both</t>
  </si>
  <si>
    <t>Amendment 2</t>
  </si>
  <si>
    <t>Amendment 2 MIM Portal Localization</t>
  </si>
  <si>
    <t>Amendment 2 ADFS Localization</t>
  </si>
  <si>
    <t>Total</t>
  </si>
  <si>
    <t>Environment</t>
  </si>
  <si>
    <t>Fee (with VAT)</t>
  </si>
  <si>
    <t>Cyber Security</t>
  </si>
  <si>
    <t>Upon Cybersecurity Envisioning completion</t>
  </si>
  <si>
    <t>Upon Cybersecurity Design completion</t>
  </si>
  <si>
    <t>Eligible</t>
  </si>
  <si>
    <t>MDC</t>
  </si>
  <si>
    <t>CyberSecurity</t>
  </si>
  <si>
    <t>HyperV_VMM</t>
  </si>
  <si>
    <t>P</t>
  </si>
  <si>
    <t>G</t>
  </si>
  <si>
    <t>AD_PKI</t>
  </si>
  <si>
    <t>Hardended_Forest</t>
  </si>
  <si>
    <t>PAW_Shielded</t>
  </si>
  <si>
    <t>Invoiced Date</t>
  </si>
  <si>
    <t>Fiscal Year</t>
  </si>
  <si>
    <t>Fiscal Quarter</t>
  </si>
  <si>
    <t>Month</t>
  </si>
  <si>
    <t>Quarter</t>
  </si>
  <si>
    <t>Sub Phases</t>
  </si>
  <si>
    <t>Year</t>
  </si>
  <si>
    <t xml:space="preserve">Project </t>
  </si>
  <si>
    <t>Value_with_Down_Payment</t>
  </si>
  <si>
    <t>Value_Without_Down_Payment</t>
  </si>
  <si>
    <t>M</t>
  </si>
  <si>
    <t>P_G</t>
  </si>
  <si>
    <t>Milestone Forecasted</t>
  </si>
  <si>
    <t>N</t>
  </si>
  <si>
    <t>Project</t>
  </si>
  <si>
    <t>Fiscal Month</t>
  </si>
  <si>
    <t>Fiscal  Month</t>
  </si>
  <si>
    <t>Invoice Number</t>
  </si>
  <si>
    <t>NA</t>
  </si>
  <si>
    <t>Sunday, May 8, 2022</t>
  </si>
  <si>
    <t>Upon Vision and Scope document for AD DS (M-Clouds) acceptance</t>
  </si>
  <si>
    <t>Tuesday, August 23, 2022</t>
  </si>
  <si>
    <t>Upon Vision and Scope document for AD RMS (M-Clouds) acceptance</t>
  </si>
  <si>
    <t>Upon Vision and Scope document for ADFS (M-Clouds)  acceptance</t>
  </si>
  <si>
    <t>Upon Vision and Scope documents for PKI (M-Clouds) acceptance</t>
  </si>
  <si>
    <t>Upon Vision and Scope document for Exchange acceptance</t>
  </si>
  <si>
    <t>Tuesday, October 25, 2022</t>
  </si>
  <si>
    <t>Upon Vision and Scope document for Skype for Business acceptance</t>
  </si>
  <si>
    <t>Upon Vision and Scope document for SharePoint Server acceptance</t>
  </si>
  <si>
    <t>Upon Vision and Scope document for Hardened Forest acceptance</t>
  </si>
  <si>
    <t>Tuesday, November 8, 2022</t>
  </si>
  <si>
    <t>Upon Vision and Scope document for Shielded VMs acceptance</t>
  </si>
  <si>
    <t>Upon Vision and Scope document for PAW acceptance</t>
  </si>
  <si>
    <t>Upon design document for AD DS (M-Clouds) acceptance</t>
  </si>
  <si>
    <t>Tuesday, January 24, 2023</t>
  </si>
  <si>
    <t>Upon design document for AD RMS (M-Clouds) acceptance</t>
  </si>
  <si>
    <t>Upon design documents for ADFS (M-Clouds)  acceptance</t>
  </si>
  <si>
    <t>Upon design documents for PKI (M-Clouds) acceptance</t>
  </si>
  <si>
    <t>Upon design document for Exchange acceptance</t>
  </si>
  <si>
    <t>Sunday, November 27, 2022</t>
  </si>
  <si>
    <t>Upon design document for Skype for Business acceptance</t>
  </si>
  <si>
    <t>Upon design document for SharePoint Server acceptance</t>
  </si>
  <si>
    <t>Upon design document for Hardened Forest acceptance</t>
  </si>
  <si>
    <t>Sunday, December 11, 2022</t>
  </si>
  <si>
    <t>Upon design document for Shielded VMs acceptance</t>
  </si>
  <si>
    <t>Upon design document for PAW acceptance</t>
  </si>
  <si>
    <t>Upon AD DS Intranet (M cloud) DR Build acceptance</t>
  </si>
  <si>
    <t>Sunday, June 25, 2023</t>
  </si>
  <si>
    <t>Upon AD DS Internet (M cloud) DR Build acceptance</t>
  </si>
  <si>
    <t>Upon AD DS Intranet (G cloud) DR Build acceptance</t>
  </si>
  <si>
    <t>Upon AD DS Internet (P cloud) DR Build acceptance</t>
  </si>
  <si>
    <t>Upon ADFS Intranet (M cloud) DR Build acceptance</t>
  </si>
  <si>
    <t>Upon ADFS Internet (M cloud) DR Build acceptance</t>
  </si>
  <si>
    <t>Upon ADFS Intranet (G cloud) DR Build acceptance</t>
  </si>
  <si>
    <t>Upon ADFS Internet (P cloud) DR Build acceptance</t>
  </si>
  <si>
    <t>Upon PKI Intranet (M cloud) DR Build acceptance</t>
  </si>
  <si>
    <t>Upon PKI Internet (M cloud) DR Build acceptance</t>
  </si>
  <si>
    <t>Upon PKI Intranet (G cloud) DR Build acceptance</t>
  </si>
  <si>
    <t>Upon PKI Internet (P cloud) DR Build acceptance</t>
  </si>
  <si>
    <t>Upon AD RMS Intranet (M cloud) DR Build acceptance</t>
  </si>
  <si>
    <t>Upon AD RMS Internet (M cloud) DR Build acceptance</t>
  </si>
  <si>
    <t>Upon AD RMS Intranet (G cloud) DR Build acceptance</t>
  </si>
  <si>
    <t>Upon AD RMS Internet (P cloud) DR Build acceptance</t>
  </si>
  <si>
    <t>Upon Identity Management (MIM) Intranet (M cloud) DR Build acceptance</t>
  </si>
  <si>
    <t>Upon Identity Management (MIM) Internet (M cloud) DR Build acceptance</t>
  </si>
  <si>
    <t>Upon Identity Management (MIM) Intranet (G cloud) DR Build acceptance</t>
  </si>
  <si>
    <t>Upon Identity Management (MIM) Internet (P cloud) DR Build acceptance</t>
  </si>
  <si>
    <t>Upon SQL+HypverV+System Center (SCVMM, SCOM, SCCM) Intranet ( M cloud) DR Build acceptance</t>
  </si>
  <si>
    <t>Monday, May 8, 2023</t>
  </si>
  <si>
    <t>Upon SQL+HypverV+System Center (SCVMM, SCOM, SCCM) Internet ( M cloud) DR Build acceptance</t>
  </si>
  <si>
    <t>Upon SQL+HypverV+System Center (SCVMM, SCOM, SCCM) Intranet (G cloud) DR Build acceptance</t>
  </si>
  <si>
    <t>Upon SQL+HypverV+System Center (SCVMM, SCOM, SCCM) Internet ( P cloud) DR Build acceptance</t>
  </si>
  <si>
    <t>Upon Exchange Intranet (M cloud) DR Build acceptance</t>
  </si>
  <si>
    <t>Thursday, April 27, 2023</t>
  </si>
  <si>
    <t>Upon Exchange Internet (M cloud) DR Build acceptance</t>
  </si>
  <si>
    <t>Upon Exchange Intranet (G cloud) DR Build acceptance</t>
  </si>
  <si>
    <t>Upon Exchange Internet (P cloud) DR Build acceptance</t>
  </si>
  <si>
    <t>Upon Skype Intranet (M cloud) DR Build acceptance</t>
  </si>
  <si>
    <t>Upon Skype Internet (M cloud) DR Build acceptance</t>
  </si>
  <si>
    <t>Upon Skype Intranet (G cloud) DR Build acceptance</t>
  </si>
  <si>
    <t>Upon Skype Internet (P cloud) DR Build acceptance</t>
  </si>
  <si>
    <t>Upon Sharepoint Intranet (M cloud) DR Build acceptance</t>
  </si>
  <si>
    <t>Sunday, January 29, 2023</t>
  </si>
  <si>
    <t>Upon Sharepoint Internet (M cloud) DR Build acceptance</t>
  </si>
  <si>
    <t>Upon DR Hardened Forest Intranet (M cloud) DR Build acceptance</t>
  </si>
  <si>
    <t>Tuesday, April 11, 2023</t>
  </si>
  <si>
    <t>Upon DR Hardened Forest Internet (M cloud) DR Build acceptance</t>
  </si>
  <si>
    <t>Upon DR Hardened Forest Intranet (G cloud) DR Build acceptance</t>
  </si>
  <si>
    <t>Upon DR Hardened Forest Internet (P cloud) DR Build acceptance</t>
  </si>
  <si>
    <t>Upon DR  Shielded VMs Intranet (M cloud) DR Build acceptance</t>
  </si>
  <si>
    <t>Upon DR  Shielded VMs Internet (M cloud) DR Build acceptance</t>
  </si>
  <si>
    <t>Upon DR  Shielded VMs Intranet (G cloud) DR Build acceptance</t>
  </si>
  <si>
    <t>Upon DR  Shielded VMs Internet (P cloud) DR Build acceptance</t>
  </si>
  <si>
    <t>Upon DR  PAW Intranet (M cloud) DR Build acceptance</t>
  </si>
  <si>
    <t>Upon DR  PAW Internet (M cloud) DR Build acceptance</t>
  </si>
  <si>
    <t>Upon DR  PAW Intranet (G cloud) DR Build acceptance</t>
  </si>
  <si>
    <t>Upon DR  PAW Internet (P cloud) DR Build acceptance</t>
  </si>
  <si>
    <t>Upon AD DS Intranet (M cloud) DR Stabilize acceptance</t>
  </si>
  <si>
    <t>Tuesday, July 25, 2023</t>
  </si>
  <si>
    <t>Upon AD DS Internet (M cloud) DR Stabilize acceptance</t>
  </si>
  <si>
    <t>Upon AD DS Intranet (G cloud) DR Stabilize acceptance</t>
  </si>
  <si>
    <t>Upon AD DS Internet (P cloud) DR Stabilize acceptance</t>
  </si>
  <si>
    <t>Upon ADFS Intranet (M cloud) DR Stabilize acceptance</t>
  </si>
  <si>
    <t>Upon ADFS Internet (M cloud) DR Stabilize acceptance</t>
  </si>
  <si>
    <t>Upon ADFS Intranet (G cloud) DR Stabilize acceptance</t>
  </si>
  <si>
    <t>Upon ADFS Internet (P cloud) DR Stabilize acceptance</t>
  </si>
  <si>
    <t>Upon PKI Intranet (M cloud) DR Stabilize acceptance</t>
  </si>
  <si>
    <t>Upon PKI Internet (M cloud) DR Stabilize acceptance</t>
  </si>
  <si>
    <t>Upon PKI Intranet (G cloud) DR Stabilize acceptance</t>
  </si>
  <si>
    <t>Upon PKI Internet (P cloud) DR Stabilize acceptance</t>
  </si>
  <si>
    <t>Upon AD RMS Intranet (M cloud) DR Stabilize acceptance</t>
  </si>
  <si>
    <t>Upon AD RMS Internet (M cloud) DR Stabilize acceptance</t>
  </si>
  <si>
    <t>Upon AD RMS Intranet (G cloud) DR Stabilize acceptance</t>
  </si>
  <si>
    <t>Upon AD RMS Internet (P cloud) DR Stabilize acceptance</t>
  </si>
  <si>
    <t>Upon Identity Management (MIM) Intranet (M cloud) DR Stabilize acceptance</t>
  </si>
  <si>
    <t>Upon Identity Management (MIM) Internet (M cloud) DR Stabilize acceptance</t>
  </si>
  <si>
    <t>Upon Identity Management (MIM) Intranet (G cloud) DR Stabilize acceptance</t>
  </si>
  <si>
    <t>Upon Identity Management (MIM) Internet (P cloud) DR Stabilize acceptance</t>
  </si>
  <si>
    <t>Upon SQL+HypverV+System Center (SCVMM, SCOM, SCCM) Intranet ( M cloud) DR Stabilize acceptance</t>
  </si>
  <si>
    <t>Sunday, September 10, 2023</t>
  </si>
  <si>
    <t>Upon SQL+HypverV+System Center (SCVMM, SCOM, SCCM) Internet ( M cloud) DR Stabilize acceptance</t>
  </si>
  <si>
    <t>Upon SQL+HypverV+System Center (SCVMM, SCOM, SCCM) Intranet (G cloud) DR Stabilize acceptance</t>
  </si>
  <si>
    <t>Upon SQL+HypverV+System Center (SCVMM, SCOM, SCCM) Internet ( P cloud) DR Stabilize acceptance</t>
  </si>
  <si>
    <t>Upon Exchange Intranet (M cloud) DR Stabilize acceptance</t>
  </si>
  <si>
    <t>Monday, May 29, 2023</t>
  </si>
  <si>
    <t>Upon Exhange Internet (M cloud) DR Stabilize acceptance</t>
  </si>
  <si>
    <t>Upon Exchange Intranet (G cloud) DR Stabilize acceptance</t>
  </si>
  <si>
    <t>Upon Exchange Internet (P cloud) DR Stabilize acceptance</t>
  </si>
  <si>
    <t>Upon Skype Intranet (M cloud) DR Stabilize acceptance</t>
  </si>
  <si>
    <t>Upon Skype Internet (M cloud) DR Stabilize acceptance</t>
  </si>
  <si>
    <t>Upon Skype Intranet (G cloud) DR Stabilize acceptance</t>
  </si>
  <si>
    <t>Upon Skype Internet (P cloud) DR Stabilize acceptance</t>
  </si>
  <si>
    <t>Upon Sharepoint Intranet (M cloud) DR Stabilize acceptance</t>
  </si>
  <si>
    <t>Tuesday, February 28, 2023</t>
  </si>
  <si>
    <t>Upon Sharepoint Internet (M cloud) DR Stabilize acceptance</t>
  </si>
  <si>
    <t>Upon DR Hardened Forest Intranet (M cloud) DR Stabilize acceptance</t>
  </si>
  <si>
    <t>Thursday, May 11, 2023</t>
  </si>
  <si>
    <t>Upon DR Hardened Forest Internet (M cloud) DR Stabilize acceptance</t>
  </si>
  <si>
    <t>Upon DR Hardened Forest Intranet (G cloud) DR Stabilize acceptance</t>
  </si>
  <si>
    <t>Upon DR Hardened Forest Internet (P cloud) DR Stabilize acceptance</t>
  </si>
  <si>
    <t>Upon DR  Shielded VMs Intranet (M cloud) DR Stabilize acceptance</t>
  </si>
  <si>
    <t>Upon DR  Shielded VMs Internet (M cloud) DR Stabilize acceptance</t>
  </si>
  <si>
    <t>Upon DR  Shielded VMs Intranet (G cloud) DR Stabilize acceptance</t>
  </si>
  <si>
    <t>Upon DR  Shielded VMs Internet (P cloud) DR Stabilize acceptance</t>
  </si>
  <si>
    <t>Upon DR  PAW Intranet (M cloud) DR Stabilize acceptance</t>
  </si>
  <si>
    <t>Upon DR  PAW Internet (M cloud) DR Stabilize acceptance</t>
  </si>
  <si>
    <t>Upon DR  PAW Intranet (G cloud) DR Stabilize acceptance</t>
  </si>
  <si>
    <t>Upon DR  PAW Internet (P cloud) DR Stabilize acceptance</t>
  </si>
  <si>
    <t>Upon AD DS Intranet (M cloud) DR Deploy acceptance</t>
  </si>
  <si>
    <t>Monday, November 20, 2023</t>
  </si>
  <si>
    <t>Upon AD DS Internet (M cloud) DR Deploy acceptance</t>
  </si>
  <si>
    <t>Upon AD DS Intranet (G cloud) DR Deploy acceptance</t>
  </si>
  <si>
    <t>Upon AD DS Internet (P cloud) DR Deploy acceptance</t>
  </si>
  <si>
    <t>Upon ADFS Intranet (M cloud) DR Deploy acceptance</t>
  </si>
  <si>
    <t>Upon ADFS Internet (M cloud) DR Deploy acceptance</t>
  </si>
  <si>
    <t>Upon ADFS Intranet (G cloud) DR Deploy acceptance</t>
  </si>
  <si>
    <t>Upon ADFS Internet (P cloud) DR Deploy acceptance</t>
  </si>
  <si>
    <t>Upon PKI Intranet (M cloud) DR Deploy acceptance</t>
  </si>
  <si>
    <t>Upon PKI Internet (M cloud) DR Deploy acceptance</t>
  </si>
  <si>
    <t>Upon PKI Intranet (G cloud) DR Deploy acceptance</t>
  </si>
  <si>
    <t>Upon PKI Internet (P cloud) DR Deploy acceptance</t>
  </si>
  <si>
    <t>Upon AD RMS Intranet (M cloud) DR Deploy acceptance</t>
  </si>
  <si>
    <t>Upon AD RMS Internet (M cloud) DR Deploy acceptance</t>
  </si>
  <si>
    <t>Upon AD RMS Intranet (G cloud) DR Deploy acceptance</t>
  </si>
  <si>
    <t>Upon AD RMS Internet (P cloud) DR Deploy acceptance</t>
  </si>
  <si>
    <t>Upon Identity Management (MIM) Intranet (M cloud) DR Deploy acceptance</t>
  </si>
  <si>
    <t>Upon Identity Management (MIM) Internet (M cloud) DR Deploy acceptance</t>
  </si>
  <si>
    <t>Upon Identity Management (MIM) Intranet (G cloud) DR Deploy acceptance</t>
  </si>
  <si>
    <t>Upon Identity Management (MIM) Internet (P cloud) DR Deploy acceptance</t>
  </si>
  <si>
    <t>Upon SQL+HypverV+System Center (SCVMM, SCOM, SCCM) Intranet ( M cloud) DR Deploy acceptance</t>
  </si>
  <si>
    <t>Sunday, November 12, 2023</t>
  </si>
  <si>
    <t>Upon SQL+HypverV+System Center (SCVMM, SCOM, SCCM) Internet ( M cloud) DR Deploy acceptance</t>
  </si>
  <si>
    <t>Upon SQL+HypverV+System Center (SCVMM, SCOM, SCCM) Intranet (G cloud) DR Deploy acceptance</t>
  </si>
  <si>
    <t>Upon SQL+HypverV+System Center (SCVMM, SCOM, SCCM) Internet ( P cloud) DR Deploy acceptance</t>
  </si>
  <si>
    <t>Upon Exchange Intranet (M cloud) DR Deploy acceptance</t>
  </si>
  <si>
    <t>Sunday, July 30, 2023</t>
  </si>
  <si>
    <t>Upon Exhange Internet (M cloud) DR Deploy acceptance</t>
  </si>
  <si>
    <t>Upon Exchange Intranet (G cloud) DR Deploy acceptance</t>
  </si>
  <si>
    <t>Upon Exchange Internet (P cloud) DR Deploy acceptance</t>
  </si>
  <si>
    <t>Upon Skype Intranet (M cloud) DR Deploy acceptance</t>
  </si>
  <si>
    <t>Upon Skype Internet (M cloud) DR Deploy acceptance</t>
  </si>
  <si>
    <t>Upon Skype Intranet (G cloud) DR Deploy acceptance</t>
  </si>
  <si>
    <t>Upon Skype Internet (P cloud) DR Deploy acceptance</t>
  </si>
  <si>
    <t>Upon Sharepoint Intranet (M cloud) DR Deploy acceptance</t>
  </si>
  <si>
    <t>Sunday, April 30, 2023</t>
  </si>
  <si>
    <t>Upon Sharepoint Internet (M cloud) DR Deploy acceptance</t>
  </si>
  <si>
    <t>Upon DR Hardened Forest Intranet (M cloud) DR Deploy acceptance</t>
  </si>
  <si>
    <t>Upon DR Hardened Forest Internet (M cloud) DR Deploy acceptance</t>
  </si>
  <si>
    <t>Upon DR Hardened Forest Intranet (G cloud) DR Deploy acceptance</t>
  </si>
  <si>
    <t>Upon DR Hardened Forest Internet (P cloud) DR Deploy acceptance</t>
  </si>
  <si>
    <t>Upon DR  Shielded VMs Intranet (M cloud) DR Deploy acceptance</t>
  </si>
  <si>
    <t>Upon DR  Shielded VMs Internet (M cloud) DR Deploy acceptance</t>
  </si>
  <si>
    <t>Upon DR  Shielded VMs Intranet (G cloud) DR Deploy acceptance</t>
  </si>
  <si>
    <t>Upon DR  Shielded VMs Internet (P cloud) DR Deploy acceptance</t>
  </si>
  <si>
    <t>Upon DR  PAW Intranet (M cloud) DR Deploy acceptance</t>
  </si>
  <si>
    <t>Upon DR  PAW Internet (M cloud) DR Deploy acceptance</t>
  </si>
  <si>
    <t>Upon DR  PAW Intranet (G cloud) DR Deploy acceptance</t>
  </si>
  <si>
    <t>Upon DR  PAW Internet (P cloud) DR Deploy acceptance</t>
  </si>
  <si>
    <t>Components</t>
  </si>
  <si>
    <t>Planned Date</t>
  </si>
  <si>
    <t>Down Payment Flag</t>
  </si>
  <si>
    <t>Y</t>
  </si>
  <si>
    <t>All_Billed_Fiscal_year</t>
  </si>
  <si>
    <t>Year_order</t>
  </si>
  <si>
    <t>FY19</t>
  </si>
  <si>
    <t>FY20</t>
  </si>
  <si>
    <t>FY21</t>
  </si>
  <si>
    <t>FY22</t>
  </si>
  <si>
    <t>FY23</t>
  </si>
  <si>
    <t>FY24</t>
  </si>
  <si>
    <t>FY25</t>
  </si>
  <si>
    <t>Other</t>
  </si>
  <si>
    <t>Fee (USD) with VAT</t>
  </si>
  <si>
    <t>DR</t>
  </si>
  <si>
    <t>M_Intra</t>
  </si>
  <si>
    <t>M_Inter</t>
  </si>
  <si>
    <t>Committed</t>
  </si>
  <si>
    <t>AD</t>
  </si>
  <si>
    <t>ADRMS</t>
  </si>
  <si>
    <t>ADFS</t>
  </si>
  <si>
    <t>PKI</t>
  </si>
  <si>
    <t>Shielded_VM</t>
  </si>
  <si>
    <t>SQL_HypverV_SCVMM_SCOM_SCCM</t>
  </si>
  <si>
    <t>MIM</t>
  </si>
  <si>
    <t xml:space="preserve">Exchange </t>
  </si>
  <si>
    <t xml:space="preserve">Skype </t>
  </si>
  <si>
    <t>Sharepoint</t>
  </si>
  <si>
    <t>Kick-off</t>
  </si>
  <si>
    <t>Sub_Phase_Order</t>
  </si>
  <si>
    <t>Order</t>
  </si>
  <si>
    <t>Milestone Status</t>
  </si>
  <si>
    <t>WIP</t>
  </si>
  <si>
    <t>Forecast Month</t>
  </si>
  <si>
    <t>Forecast Legend</t>
  </si>
  <si>
    <t>C@R</t>
  </si>
  <si>
    <t>Upside</t>
  </si>
  <si>
    <t>No</t>
  </si>
  <si>
    <t>Upon Start</t>
  </si>
  <si>
    <t>Upon Project 1 Envisioning  Milestone 1 completion</t>
  </si>
  <si>
    <t>Upon Project 1 Envisioning  Milestone 2 completion</t>
  </si>
  <si>
    <t>Upon Project 1 Envisioning  Milestone 3 completion</t>
  </si>
  <si>
    <t>Upon Project 1 Design Milestone 1 completion</t>
  </si>
  <si>
    <t>Upon Project 1 Design Milestone 2 completion</t>
  </si>
  <si>
    <t>Upon Project 1 Design Milestone 3 completion</t>
  </si>
  <si>
    <t>Upon Project 1 Phase 1 Milestone 1 Build Completion </t>
  </si>
  <si>
    <t>Upon Project 1 Phase 1 Milestone 2 Build Completion </t>
  </si>
  <si>
    <t>Upon Project 1 Phase 1 Milestone 1 Stabilize Completion </t>
  </si>
  <si>
    <t>Upon Project 1 Phase 1 Milestone 2 Stabilize Completion </t>
  </si>
  <si>
    <t>Upon Project 1 Phase 1 Milestone 1 Deploy Completion </t>
  </si>
  <si>
    <t>Upon Project 1 Phase 1 Milestone 2 Deploy Completion </t>
  </si>
  <si>
    <t>Upon Project 1 Phase 1 Milestone 3 Build Completion </t>
  </si>
  <si>
    <t>Upon Project 1 Phase 1 Milestone 4 Build Completion </t>
  </si>
  <si>
    <t>Upon Project 1 Phase 1 Milestone 3 Stabilize Completion </t>
  </si>
  <si>
    <t>Upon Project 1 Phase 1 Milestone 4 Stabilize Completion </t>
  </si>
  <si>
    <t>Upon Project 1 Phase 1 Milestone 3 Deploy Completion </t>
  </si>
  <si>
    <t>Upon Project 1 Phase 1 Milestone 4 Deploy Completion </t>
  </si>
  <si>
    <t>Upon Project 1 Phase 1 Milestone 5 Stabilize Completion </t>
  </si>
  <si>
    <t>Upon Project 1 Phase 1 Milestone 6 Stabilize Completion </t>
  </si>
  <si>
    <t>Upon Project 1 Phase 1 Milestone 5 Build Completion </t>
  </si>
  <si>
    <t>Upon Project 1 Phase 1 Milestone 6 Build Completion </t>
  </si>
  <si>
    <t>Upon Project 1 Phase 1 Milestone 5 Deploy Completion </t>
  </si>
  <si>
    <t>Upon Project 1 Phase 1 Milestone 6 Deploy Completion </t>
  </si>
  <si>
    <t>Upon Project 1 Phase 1 Milestone 7 Build Completion </t>
  </si>
  <si>
    <t>Upon Project 1 Phase 1 Milestone 8 Build Completion </t>
  </si>
  <si>
    <t>Upon Project 1 Phase 1 Milestone 7 Stabilize Completion </t>
  </si>
  <si>
    <t>Upon Project 1 Phase 1 Milestone 8 Stabilize Completion </t>
  </si>
  <si>
    <t>Upon Project 1 Phase 1 Milestone 7 Deploy Completion </t>
  </si>
  <si>
    <t>Upon Project 1 Phase 1 Milestone 8 Deploy Completion </t>
  </si>
  <si>
    <t>Upon Project 1 Phase 1 Milestone 9 Build Completion </t>
  </si>
  <si>
    <t>Upon Project 1 Phase 1 Milestone 10 Build Completion </t>
  </si>
  <si>
    <t>Upon Project 1 Phase 1 Milestone 9 Stabilize Completion </t>
  </si>
  <si>
    <t>Upon Project 1 Phase 1 Milestone 10 Stabilize Completion </t>
  </si>
  <si>
    <t>Upon Project 1 Phase 1 Milestone 9 Deploy Completion </t>
  </si>
  <si>
    <t>Upon Project 1 Phase 1 Milestone 10 Deploy Completion </t>
  </si>
  <si>
    <t>Upon Project 1 Phase 1 Milestone 11 Build Completion </t>
  </si>
  <si>
    <t>Upon Project 1 Phase 1 Milestone 12 Build Completion </t>
  </si>
  <si>
    <t>Upon Project 1 Phase 1 Milestone 11 Stabilize Completion </t>
  </si>
  <si>
    <t>Upon Project 1 Phase 1 Milestone 12 Stabilize Completion </t>
  </si>
  <si>
    <t>Upon Project 1 Phase 1 Milestone 11 Deploy Completion </t>
  </si>
  <si>
    <t>Upon Project 1 Phase 1 Milestone 12 Deploy Completion </t>
  </si>
  <si>
    <t>Upon Project 1 Phase 2 Milestone 1 Build Completion </t>
  </si>
  <si>
    <t>Upon Project 1 Phase 2 Milestone 2 Build Completion </t>
  </si>
  <si>
    <t>Upon Project 1 Phase 2 Milestone 1 Stabilize Completion </t>
  </si>
  <si>
    <t>Upon Project 1 Phase 2 Milestone 2 Stabilize Completion </t>
  </si>
  <si>
    <t>Upon Project 1 Phase 2 Milestone 1 Deploy Completion </t>
  </si>
  <si>
    <t>Upon Project 1 Phase 2 Milestone 2 Deploy Completion </t>
  </si>
  <si>
    <t>Upon Project 1 Phase 2 Milestone 3 Build Completion </t>
  </si>
  <si>
    <t>Upon Project 1 Phase 2 Milestone 4 Build Completion </t>
  </si>
  <si>
    <t>Upon Project 1 Phase 2 Milestone 3 Stabilize Completion </t>
  </si>
  <si>
    <t>Upon Project 1 Phase 2 Milestone 4 Stabilize Completion </t>
  </si>
  <si>
    <t>Upon Project 1 Phase 2 Milestone 3 Deploy Completion </t>
  </si>
  <si>
    <t>Upon Project 1 Phase 2 Milestone 4 Deploy Completion </t>
  </si>
  <si>
    <t>Upon Project 1 Phase 2 Milestone 5 Build Completion </t>
  </si>
  <si>
    <t>Upon Project 1 Phase 2 Milestone 6 Build Completion </t>
  </si>
  <si>
    <t>Upon Project 1 Phase 2 Milestone 5 Stabilize Completion </t>
  </si>
  <si>
    <t>Upon Project 1 Phase 2 Milestone 6 Stabilize Completion </t>
  </si>
  <si>
    <t>Upon Project 1 Phase 2 Milestone 5 Deploy Completion </t>
  </si>
  <si>
    <t>Upon Project 1 Phase 2 Milestone 6 Deploy Completion </t>
  </si>
  <si>
    <t>Upon Project 1 Phase 2 Milestone 7 Build Completion </t>
  </si>
  <si>
    <t>Upon Project 1 Phase 2 Milestone 8 Build Completion </t>
  </si>
  <si>
    <t>Upon Project 1 Phase 2 Milestone 7 Stabilize Completion </t>
  </si>
  <si>
    <t>Upon Project 1 Phase 2 Milestone 8 Stabilize Completion </t>
  </si>
  <si>
    <t>Upon Project 1 Phase 2 Milestone 7 Deploy Completion </t>
  </si>
  <si>
    <t>Upon Project 1 Phase 2 Milestone 8 Deploy Completion </t>
  </si>
  <si>
    <t>Upon Project 1 Phase 2 Milestone 9 Build Completion </t>
  </si>
  <si>
    <t>Upon Project 1 Phase 2 Milestone 10 Build Completion </t>
  </si>
  <si>
    <t>Upon Project 1 Phase 2 Milestone 9 Stabilize Completion </t>
  </si>
  <si>
    <t>Upon Project 1 Phase 2 Milestone 10 Stabilize Completion </t>
  </si>
  <si>
    <t>Upon Project 1 Phase 2 Milestone 9 Deploy Completion </t>
  </si>
  <si>
    <t>Upon Project 1 Phase 2 Milestone 10 Deploy Completion </t>
  </si>
  <si>
    <t>Upon Project 1 Phase 2 Milestone 11 Build Completion </t>
  </si>
  <si>
    <t>Upon Project 1 Phase 2 Milestone 12 Build Completion </t>
  </si>
  <si>
    <t>Upon Project 1 Phase 2 Milestone 11 Stabilize Completion </t>
  </si>
  <si>
    <t>Upon Project 1 Phase 2 Milestone 12 Stabilize Completion </t>
  </si>
  <si>
    <t>Upon Project 1 Phase 2 Milestone 11 Deploy Completion </t>
  </si>
  <si>
    <t>Upon Project 1 Phase 2 Milestone 12 Deploy Completion </t>
  </si>
  <si>
    <t>Amendment start</t>
  </si>
  <si>
    <t>Amendment Milestone 1</t>
  </si>
  <si>
    <t>Amendment Milestone 2</t>
  </si>
  <si>
    <t>Upon Project 2 Milestone 1 Vision and Scope acceptance</t>
  </si>
  <si>
    <t>Upon Project 2 Milestone 2 Vision and Scope acceptance</t>
  </si>
  <si>
    <t>Upon Project 2 Milestone 3 Vision and Scope acceptance</t>
  </si>
  <si>
    <t>Upon Project 2 Milestone 4 Vision and Scope acceptance</t>
  </si>
  <si>
    <t>Upon Project 2 Milestone 5 Vision and Scope acceptance</t>
  </si>
  <si>
    <t>Upon Project 2 Milestone 1 Design acceptance</t>
  </si>
  <si>
    <t>Upon Project 2 Milestone 2 Design acceptance</t>
  </si>
  <si>
    <t>Upon Project 2 Milestone 3 Design acceptance</t>
  </si>
  <si>
    <t>Upon Project 2 Milestone 4 Design acceptance</t>
  </si>
  <si>
    <t>Upon Project 2 Milestone 1 Build acceptance</t>
  </si>
  <si>
    <t>Upon Project 2 Milestone 2 Build acceptance</t>
  </si>
  <si>
    <t>Upon Project 2 Milestone 3 Build acceptance</t>
  </si>
  <si>
    <t>Upon Project 2 Milestone 4 Build acceptance</t>
  </si>
  <si>
    <t>Upon Project 2 Milestone 5 Build acceptance</t>
  </si>
  <si>
    <t>Upon Project 2 Milestone 6 Build acceptance</t>
  </si>
  <si>
    <t>Upon Project 2 Milestone 7 Build acceptance</t>
  </si>
  <si>
    <t>Upon Project 2 Milestone 8 Build acceptance</t>
  </si>
  <si>
    <t>Upon Project 2 Milestone 9 Build acceptance</t>
  </si>
  <si>
    <t>Upon Project 2 Milestone 10 Build acceptance</t>
  </si>
  <si>
    <t>Upon Project 2 Milestone 11 Build acceptance</t>
  </si>
  <si>
    <t>Upon Project 2 Milestone 12 Build acceptance</t>
  </si>
  <si>
    <t>Upon Project 2 Milestone 13 Build acceptance</t>
  </si>
  <si>
    <t>Upon Project 2 Milestone 14 Build acceptance</t>
  </si>
  <si>
    <t>Upon Project 2 Milestone 15 Build acceptance</t>
  </si>
  <si>
    <t>Upon Project 2 Milestone 16 Build acceptance</t>
  </si>
  <si>
    <t>Upon Project 2 Milestone 1 Stabilize acceptance</t>
  </si>
  <si>
    <t>Upon Project 2 Milestone 2 Stabilize acceptance</t>
  </si>
  <si>
    <t>Upon Project 2 Milestone 3 Stabilize acceptance</t>
  </si>
  <si>
    <t>Upon Project 2 Milestone 4 Stabilize acceptance</t>
  </si>
  <si>
    <t>Upon Project 2 Milestone 5 Stabilize acceptance</t>
  </si>
  <si>
    <t>Upon Project 2 Milestone 6 Stabilize acceptance</t>
  </si>
  <si>
    <t>Upon Project 2 Milestone 7 Stabilize acceptance</t>
  </si>
  <si>
    <t>Upon Project 2 Milestone 8 Stabilize acceptance</t>
  </si>
  <si>
    <t>Upon Project 2 Milestone 9 Stabilize acceptance</t>
  </si>
  <si>
    <t>Upon Project 2 Milestone 10 Stabilize acceptance</t>
  </si>
  <si>
    <t>Upon Project 2 Milestone 11 Stabilize acceptance</t>
  </si>
  <si>
    <t>Upon Project 2 Milestone 13 Stabilize acceptance</t>
  </si>
  <si>
    <t>Upon Project 2 Milestone 14 Stabilize acceptance</t>
  </si>
  <si>
    <t>Upon Project 2 Milestone 15 Stabilize acceptance</t>
  </si>
  <si>
    <t>Upon Project 2 Milestone 16 Stabilize acceptance</t>
  </si>
  <si>
    <t>Upon Project 2 Milestone 1 Deploy acceptance</t>
  </si>
  <si>
    <t>Upon Project 2 Milestone 2 Deploy acceptance</t>
  </si>
  <si>
    <t>Upon Project 2 Milestone 3 Deploy acceptance</t>
  </si>
  <si>
    <t>Upon Project 2 Milestone 4 Deploy acceptance</t>
  </si>
  <si>
    <t>Upon Project 2 Milestone 5 Deploy acceptance</t>
  </si>
  <si>
    <t>Upon Project 2 Milestone 6 Deploy acceptance</t>
  </si>
  <si>
    <t>Upon Project 2 Milestone 7 Deploy acceptance</t>
  </si>
  <si>
    <t>Upon Project 2 Milestone 8 Deploy acceptance</t>
  </si>
  <si>
    <t>Upon Project 2 Milestone 9 Deploy acceptance</t>
  </si>
  <si>
    <t>Upon Project 2 Milestone 10 Deploy acceptance</t>
  </si>
  <si>
    <t>Upon Project 2 Milestone 11 Deploy acceptance</t>
  </si>
  <si>
    <t>Upon Project 2 Milestone 12 Deploy acceptance</t>
  </si>
  <si>
    <t>Upon Project 2 Milestone 13 Deploy acceptance</t>
  </si>
  <si>
    <t>Upon Project 2 Milestone 14 Deploy acceptance</t>
  </si>
  <si>
    <t>Upon Project 2 Milestone 15 Deploy acceptance</t>
  </si>
  <si>
    <t>Upon Project 2 Milestone 16 Deploy acceptance</t>
  </si>
  <si>
    <t>Project_2</t>
  </si>
  <si>
    <t>Project_1</t>
  </si>
  <si>
    <t>Start</t>
  </si>
  <si>
    <t>Project_1_Amendment</t>
  </si>
  <si>
    <t>Env1</t>
  </si>
  <si>
    <t>Env2</t>
  </si>
  <si>
    <t>Env_Comp_2</t>
  </si>
  <si>
    <t>Env_Comp_1</t>
  </si>
  <si>
    <t>Env_Comp_3</t>
  </si>
  <si>
    <t>Design_Comp_1</t>
  </si>
  <si>
    <t>Design_Comp_2</t>
  </si>
  <si>
    <t>Design_Comp_3</t>
  </si>
  <si>
    <t>Comp1</t>
  </si>
  <si>
    <t>Comp2</t>
  </si>
  <si>
    <t>Comp3</t>
  </si>
  <si>
    <t>Comp4</t>
  </si>
  <si>
    <t>Comp5</t>
  </si>
  <si>
    <t>Comp6</t>
  </si>
  <si>
    <t>Env_Comp_4</t>
  </si>
  <si>
    <t>Env_Comp_5</t>
  </si>
  <si>
    <t>Design_Comp_4</t>
  </si>
  <si>
    <t>Comp7</t>
  </si>
  <si>
    <t>Comp8</t>
  </si>
  <si>
    <t>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</si>
</sst>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1" fillId="0" borderId="0" xfId="0" applyFont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164" fontId="0" fillId="2" borderId="1" xfId="0" applyNumberFormat="1" applyFill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164" fontId="0" fillId="0" borderId="1" xfId="0" applyNumberFormat="1" applyBorder="1" applyAlignment="1">
      <alignment horizontal="left"/>
    </xf>
    <xf numFmtId="0" fontId="2" fillId="3" borderId="2" xfId="0" applyFont="1" applyFill="1" applyBorder="1"/>
    <xf numFmtId="0" fontId="0" fillId="0" borderId="3" xfId="0" applyBorder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8" fontId="0" fillId="0" borderId="0" xfId="0" applyNumberFormat="1"/>
    <xf numFmtId="0" fontId="3" fillId="0" borderId="0" xfId="2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37">
    <dxf>
      <numFmt numFmtId="0" formatCode="General"/>
    </dxf>
    <dxf>
      <numFmt numFmtId="12" formatCode="&quot;$&quot;#,##0.00_);[Red]\(&quot;$&quot;#,##0.00\)"/>
    </dxf>
    <dxf>
      <numFmt numFmtId="12" formatCode="&quot;$&quot;#,##0.00_);[Red]\(&quot;$&quot;#,##0.00\)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0" formatCode="d\-mmm\-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D8B25F-191A-455C-BC96-F1DD21A0915F}" name="Table3" displayName="Table3" ref="B4:D16" totalsRowShown="0">
  <autoFilter ref="B4:D16" xr:uid="{463F02DD-A2B7-4AF9-853C-70DFDF9B3EF9}"/>
  <tableColumns count="3">
    <tableColumn id="1" xr3:uid="{7EC23385-7FEB-4463-8364-3290E880579D}" name="Month"/>
    <tableColumn id="2" xr3:uid="{A0FAFE78-2A15-4608-8C67-14D7D81DB9D9}" name="Quarter"/>
    <tableColumn id="3" xr3:uid="{A221B09A-883E-43DF-AEBD-E9FAD40A937A}" name="Fiscal 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997DF7-F4C1-4587-B127-38E4EA787210}" name="Table7" displayName="Table7" ref="A1:B9" totalsRowShown="0">
  <autoFilter ref="A1:B9" xr:uid="{7D997DF7-F4C1-4587-B127-38E4EA787210}"/>
  <tableColumns count="2">
    <tableColumn id="1" xr3:uid="{6C4F7BF0-E7CA-4A74-ADB9-C58E8880DFBB}" name="All_Billed_Fiscal_year"/>
    <tableColumn id="2" xr3:uid="{498F805D-B14B-4F7F-B95C-7E2126830D5A}" name="Year_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BD8788-B8A2-4F75-8DBB-A40508D8FC44}" name="Table8" displayName="Table8" ref="A1:B8" totalsRowShown="0">
  <autoFilter ref="A1:B8" xr:uid="{7CBD8788-B8A2-4F75-8DBB-A40508D8FC44}"/>
  <tableColumns count="2">
    <tableColumn id="1" xr3:uid="{89CF7DD2-69C2-49C5-8926-8F8AD88B0268}" name="Sub_Phase_Order"/>
    <tableColumn id="2" xr3:uid="{AFE81DF6-DCDE-48A9-BF26-7EED229F8E06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D43999-085F-4AEB-9576-2DE943FA35DC}" name="Table9" displayName="Table9" ref="A1:B5" totalsRowShown="0">
  <autoFilter ref="A1:B5" xr:uid="{AAD43999-085F-4AEB-9576-2DE943FA35DC}"/>
  <tableColumns count="2">
    <tableColumn id="1" xr3:uid="{5C461CCC-90D6-468E-91C2-940899BBDA82}" name="Forecast Legend"/>
    <tableColumn id="2" xr3:uid="{018098C7-36B5-4372-A5B7-2DF4A86D3DEB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8FCFD4-8B4B-4AD4-8891-B6BA922B81A9}" name="Table5" displayName="Table5" ref="A1:E21" totalsRowShown="0">
  <autoFilter ref="A1:E21" xr:uid="{4D8FCFD4-8B4B-4AD4-8891-B6BA922B81A9}"/>
  <tableColumns count="5">
    <tableColumn id="1" xr3:uid="{BB00CA56-4A9C-46A2-9AC4-E9611FDA055D}" name="Year" dataDxfId="36"/>
    <tableColumn id="2" xr3:uid="{74A8D954-43C8-4391-A543-E40D80B813C2}" name="Quarter"/>
    <tableColumn id="3" xr3:uid="{6016B52E-15C0-456D-AA16-834EDA70D9BA}" name="Project "/>
    <tableColumn id="4" xr3:uid="{A52F22A3-BC6D-4228-888B-B87494CA2494}" name="Value_with_Down_Payment" dataDxfId="35" dataCellStyle="Currency"/>
    <tableColumn id="5" xr3:uid="{B1DA61E7-1B84-4406-A326-ACFDDF0FF119}" name="Value_Without_Down_Payment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E1399-25E8-44AD-9D69-7391CAD9F8FD}" name="Table13" displayName="Table13" ref="A1:R83">
  <autoFilter ref="A1:R83" xr:uid="{7D3E1399-25E8-44AD-9D69-7391CAD9F8FD}"/>
  <tableColumns count="18">
    <tableColumn id="1" xr3:uid="{919510DA-E535-4221-A6C1-4975E4844C93}" name="Milestone" totalsRowLabel="Total"/>
    <tableColumn id="2" xr3:uid="{08CF5656-2D31-4172-8E33-7FBC73433BE1}" name="Component"/>
    <tableColumn id="3" xr3:uid="{2D69A357-AE48-42CD-9DCD-43284403A889}" name="Fee (USD)" totalsRowFunction="sum" dataDxfId="33" totalsRowDxfId="32" dataCellStyle="Currency"/>
    <tableColumn id="4" xr3:uid="{794E695C-FE96-4098-9642-6803D93F285B}" name="Fee (with VAT)" dataDxfId="31" totalsRowDxfId="30" dataCellStyle="Currency">
      <calculatedColumnFormula>Table13[[#This Row],[Fee (USD)]]*1.14</calculatedColumnFormula>
    </tableColumn>
    <tableColumn id="5" xr3:uid="{EF38A608-E037-42CC-BF94-6572EEF673CB}" name="Environment"/>
    <tableColumn id="6" xr3:uid="{2D9AF097-64F5-42C8-842B-FC5682A646B2}" name="Phase"/>
    <tableColumn id="7" xr3:uid="{F8AD8ADF-72F5-4C1C-9408-99ACEFEC53DF}" name="Sub Phase"/>
    <tableColumn id="8" xr3:uid="{8CB368D6-D0AB-4979-A947-9508B2FA1F97}" name="Status" totalsRowFunction="count"/>
    <tableColumn id="11" xr3:uid="{570B38BB-B6AA-45D5-8D9D-3593A52ECED5}" name="Invoiced Date" dataDxfId="29"/>
    <tableColumn id="9" xr3:uid="{1FCBD3B6-2FBB-4A10-8CA4-2A70BB85313D}" name="Fiscal Year" dataDxfId="28">
      <calculatedColumnFormula>YEAR(Table13[[#This Row],[Invoiced Date]])+(MONTH(Table13[[#This Row],[Invoiced Date]])&gt;7)</calculatedColumnFormula>
    </tableColumn>
    <tableColumn id="10" xr3:uid="{A335FE7A-9D75-41AD-A280-9FB8BFDEEA8F}" name="Fiscal Quarter" dataDxfId="27">
      <calculatedColumnFormula>VLOOKUP(MONTH(Table13[[#This Row],[Invoiced Date]]),Table3[#All],2,TRUE)</calculatedColumnFormula>
    </tableColumn>
    <tableColumn id="14" xr3:uid="{9D50A982-C00E-4A9C-B292-5C05A89F97D5}" name="Month" dataDxfId="26">
      <calculatedColumnFormula>MONTH(Table13[[#This Row],[Invoiced Date]])</calculatedColumnFormula>
    </tableColumn>
    <tableColumn id="15" xr3:uid="{2CB28F4E-90AD-4BB7-8465-420467E0B742}" name="Fiscal Month" dataDxfId="25">
      <calculatedColumnFormula>VLOOKUP(Table13[[#This Row],[Month]],Table3[#All],3,TRUE)</calculatedColumnFormula>
    </tableColumn>
    <tableColumn id="12" xr3:uid="{5C3590F7-598C-4DFB-8804-DBAB3155E9FE}" name="Milestone Forecasted"/>
    <tableColumn id="18" xr3:uid="{26E9CD9A-736A-4A9C-93B2-C6848031D43B}" name="Forecast Month"/>
    <tableColumn id="13" xr3:uid="{1F8A808A-93F0-452B-8123-2AD51A3E8628}" name="Project"/>
    <tableColumn id="16" xr3:uid="{07A16B8D-0255-4E0B-A151-E0A31A31C877}" name="Invoice Number" dataDxfId="24"/>
    <tableColumn id="17" xr3:uid="{749AD0D8-AAD5-464B-86DD-76507828B608}" name="Down Payment Fla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34699-547B-4500-9F57-F2B0F7EA67D8}" name="Table1" displayName="Table1" ref="A1:H84" totalsRowCount="1">
  <autoFilter ref="A1:H83" xr:uid="{D2834699-547B-4500-9F57-F2B0F7EA67D8}"/>
  <tableColumns count="8">
    <tableColumn id="1" xr3:uid="{036BD170-E425-4ECD-8A48-6EFBBD33072F}" name="Milestone" totalsRowLabel="Total"/>
    <tableColumn id="2" xr3:uid="{34B147BD-5CBB-4A2F-A5EA-13B56CB744E9}" name="Component"/>
    <tableColumn id="3" xr3:uid="{6176AF3F-130E-4A59-8FF9-8048C1A5DA9D}" name="Fee (USD)" totalsRowFunction="sum" dataDxfId="23" totalsRowDxfId="22" dataCellStyle="Currency"/>
    <tableColumn id="4" xr3:uid="{EB578AC9-ED66-41F1-86A4-62E6FDE79DF6}" name="Fee (with VAT)" dataDxfId="21" totalsRowDxfId="20" dataCellStyle="Currency"/>
    <tableColumn id="5" xr3:uid="{AC90E4B6-D465-4682-A4E2-42135D4256A7}" name="Environment"/>
    <tableColumn id="6" xr3:uid="{E39C410F-1F28-45E9-B31C-B202B60A87D2}" name="Phase"/>
    <tableColumn id="7" xr3:uid="{37017043-BC46-4CD2-8CAC-D9BDA2D0AD28}" name="Sub Phase"/>
    <tableColumn id="8" xr3:uid="{2817DCDC-EE5E-4F26-8819-6B428ACFF191}" name="Status" totalsRowFunction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F4B07D-AB7C-45B0-8EF9-D1AAA2543615}" name="Table4" displayName="Table4" ref="A1:Q59" totalsRowShown="0" headerRowDxfId="19" headerRowBorderDxfId="18" tableBorderDxfId="17" totalsRowBorderDxfId="16">
  <autoFilter ref="A1:Q59" xr:uid="{7FF4B07D-AB7C-45B0-8EF9-D1AAA2543615}"/>
  <tableColumns count="17">
    <tableColumn id="1" xr3:uid="{0E9C1BD5-B0D1-4710-9FCD-604A3534C123}" name="Milestone" dataDxfId="15"/>
    <tableColumn id="2" xr3:uid="{EFEF300A-D8BB-4489-8C2C-9720FB34CA70}" name="Component" dataDxfId="14"/>
    <tableColumn id="3" xr3:uid="{95F6DF2A-96D3-4628-9A6C-EE1A427488B0}" name="Fee (USD)" dataDxfId="13" dataCellStyle="Currency"/>
    <tableColumn id="4" xr3:uid="{9C6FF75B-9EC8-4FD5-92C9-2818D35B9F8A}" name="Fee (with VAT)" dataDxfId="12" dataCellStyle="Currency">
      <calculatedColumnFormula>Table4[[#This Row],[Fee (USD)]]*1.14</calculatedColumnFormula>
    </tableColumn>
    <tableColumn id="5" xr3:uid="{24C7CC9A-1FDC-46A5-91F8-C0933A15B0A1}" name="Environment" dataDxfId="11"/>
    <tableColumn id="6" xr3:uid="{A6957924-3A54-4F56-BDDB-2146879FCF0D}" name="Sub Phase" dataDxfId="10">
      <calculatedColumnFormula>Mapping!$C$26</calculatedColumnFormula>
    </tableColumn>
    <tableColumn id="7" xr3:uid="{BC63C5D2-9D80-4F47-9D7C-26E71420D502}" name="Status" dataDxfId="9"/>
    <tableColumn id="8" xr3:uid="{6C1F53C7-2A70-43F5-97EB-EDA73461D418}" name="Invoiced Date" dataDxfId="8"/>
    <tableColumn id="9" xr3:uid="{639EE7B0-A7C2-4A63-A7A9-B9239B1EB702}" name="Fiscal Year" dataDxfId="7">
      <calculatedColumnFormula>YEAR(Table4[[#This Row],[Invoiced Date]])+(MONTH(Table4[[#This Row],[Invoiced Date]])&gt;7)</calculatedColumnFormula>
    </tableColumn>
    <tableColumn id="10" xr3:uid="{53CE1AA0-617C-4B8F-9DB4-D503C3C270B0}" name="Fiscal Quarter" dataDxfId="6">
      <calculatedColumnFormula>VLOOKUP(MONTH(Table4[[#This Row],[Invoiced Date]]),Table3[#All],2,TRUE)</calculatedColumnFormula>
    </tableColumn>
    <tableColumn id="13" xr3:uid="{28EC2BC8-9A14-425B-B668-BEB5E3456A39}" name="Month" dataDxfId="5">
      <calculatedColumnFormula>MONTH(Table4[[#This Row],[Invoiced Date]])</calculatedColumnFormula>
    </tableColumn>
    <tableColumn id="14" xr3:uid="{E6335A2E-BA5C-4A0D-9F1E-055B531618C1}" name="Fiscal  Month" dataDxfId="4">
      <calculatedColumnFormula>VLOOKUP(Table4[[#This Row],[Month]],Table3[#All],3,TRUE)</calculatedColumnFormula>
    </tableColumn>
    <tableColumn id="11" xr3:uid="{CD257D19-A236-4DF2-BB7D-1F6A1BEB003E}" name="Milestone Forecasted"/>
    <tableColumn id="17" xr3:uid="{F9EB71F6-6EEA-4358-ACE0-75A5FEEE5EFE}" name="Forecast Month"/>
    <tableColumn id="12" xr3:uid="{04DD335B-ED7E-4638-B620-F1413C68C4DF}" name="Project"/>
    <tableColumn id="15" xr3:uid="{89C3F7E2-3AFD-4353-B1E1-AF9EB5058428}" name="Invoice Number" dataDxfId="3"/>
    <tableColumn id="16" xr3:uid="{E7CCE540-8B90-4E33-A126-84FCB4B306F7}" name="Down Payment Fla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DF9CEA-2368-43CC-95A0-6129286099C8}" name="Table6" displayName="Table6" ref="A1:N160" totalsRowShown="0">
  <autoFilter ref="A1:N160" xr:uid="{27DF9CEA-2368-43CC-95A0-6129286099C8}"/>
  <tableColumns count="14">
    <tableColumn id="1" xr3:uid="{C9CFBB38-2F74-45BB-8C0E-DE597A841A56}" name="Milestone"/>
    <tableColumn id="5" xr3:uid="{E676AD0B-600C-48C9-8158-D4CF7E1F9A00}" name="Component"/>
    <tableColumn id="2" xr3:uid="{744E53AB-E7B2-4CB6-A378-C099C1CB5083}" name="Planned Date"/>
    <tableColumn id="3" xr3:uid="{FA23BEA6-61B7-476F-96E9-0527B92C3409}" name="Fee (USD)" dataDxfId="2"/>
    <tableColumn id="4" xr3:uid="{2FFC08C0-8D43-4555-A8D3-70280D7EE227}" name="Fee (USD) with VAT" dataDxfId="1">
      <calculatedColumnFormula>Table6[[#This Row],[Fee (USD)]]*1.14</calculatedColumnFormula>
    </tableColumn>
    <tableColumn id="6" xr3:uid="{48BE9F77-0A44-45F6-B793-A3F673587F74}" name="Environment"/>
    <tableColumn id="7" xr3:uid="{36B4B1BF-3905-44B8-8457-CBFB7FCE30C9}" name="Sub Phase" dataDxfId="0">
      <calculatedColumnFormula>Mapping!$C$22</calculatedColumnFormula>
    </tableColumn>
    <tableColumn id="13" xr3:uid="{9D5D445E-36B7-4995-9FA9-48FF87406F20}" name="Status"/>
    <tableColumn id="14" xr3:uid="{2D3A2E48-3C55-4491-A545-CABAD69E662C}" name="Invoiced Date"/>
    <tableColumn id="10" xr3:uid="{E44D0D15-9E39-4396-9080-D5BFEF0B85A0}" name="Milestone Forecasted"/>
    <tableColumn id="8" xr3:uid="{04341D49-8166-4F21-9A51-CA94F3A256A3}" name="Forecast Month"/>
    <tableColumn id="11" xr3:uid="{75260DDC-F8AC-4821-B2E6-8CB1F7A0BCC2}" name="Project"/>
    <tableColumn id="9" xr3:uid="{36059863-4A48-4A32-B20D-F3E28005787E}" name="Invoice Number"/>
    <tableColumn id="12" xr3:uid="{BD2B2AAB-CD49-4D64-BA58-4B61167203C1}" name="Down Payment Fl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C@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564-BC64-481B-8E03-3C65E95BACD9}">
  <dimension ref="B4:D39"/>
  <sheetViews>
    <sheetView topLeftCell="A22" workbookViewId="0">
      <selection activeCell="C29" sqref="C29"/>
    </sheetView>
  </sheetViews>
  <sheetFormatPr defaultRowHeight="14.75" x14ac:dyDescent="0.75"/>
  <cols>
    <col min="3" max="3" width="10" customWidth="1"/>
  </cols>
  <sheetData>
    <row r="4" spans="2:4" x14ac:dyDescent="0.75">
      <c r="B4" t="s">
        <v>131</v>
      </c>
      <c r="C4" t="s">
        <v>132</v>
      </c>
      <c r="D4" t="s">
        <v>143</v>
      </c>
    </row>
    <row r="5" spans="2:4" x14ac:dyDescent="0.75">
      <c r="B5">
        <v>1</v>
      </c>
      <c r="C5">
        <v>3</v>
      </c>
      <c r="D5">
        <v>7</v>
      </c>
    </row>
    <row r="6" spans="2:4" x14ac:dyDescent="0.75">
      <c r="B6">
        <v>2</v>
      </c>
      <c r="C6">
        <v>3</v>
      </c>
      <c r="D6">
        <v>8</v>
      </c>
    </row>
    <row r="7" spans="2:4" x14ac:dyDescent="0.75">
      <c r="B7">
        <v>3</v>
      </c>
      <c r="C7">
        <v>3</v>
      </c>
      <c r="D7">
        <v>9</v>
      </c>
    </row>
    <row r="8" spans="2:4" x14ac:dyDescent="0.75">
      <c r="B8">
        <v>4</v>
      </c>
      <c r="C8">
        <v>4</v>
      </c>
      <c r="D8">
        <v>10</v>
      </c>
    </row>
    <row r="9" spans="2:4" x14ac:dyDescent="0.75">
      <c r="B9">
        <v>5</v>
      </c>
      <c r="C9">
        <v>4</v>
      </c>
      <c r="D9">
        <v>11</v>
      </c>
    </row>
    <row r="10" spans="2:4" x14ac:dyDescent="0.75">
      <c r="B10">
        <v>6</v>
      </c>
      <c r="C10">
        <v>4</v>
      </c>
      <c r="D10">
        <v>12</v>
      </c>
    </row>
    <row r="11" spans="2:4" x14ac:dyDescent="0.75">
      <c r="B11">
        <v>7</v>
      </c>
      <c r="C11">
        <v>1</v>
      </c>
      <c r="D11">
        <v>1</v>
      </c>
    </row>
    <row r="12" spans="2:4" x14ac:dyDescent="0.75">
      <c r="B12">
        <v>8</v>
      </c>
      <c r="C12">
        <v>1</v>
      </c>
      <c r="D12">
        <v>2</v>
      </c>
    </row>
    <row r="13" spans="2:4" x14ac:dyDescent="0.75">
      <c r="B13">
        <v>9</v>
      </c>
      <c r="C13">
        <v>1</v>
      </c>
      <c r="D13">
        <v>3</v>
      </c>
    </row>
    <row r="14" spans="2:4" x14ac:dyDescent="0.75">
      <c r="B14">
        <v>10</v>
      </c>
      <c r="C14">
        <v>2</v>
      </c>
      <c r="D14">
        <v>4</v>
      </c>
    </row>
    <row r="15" spans="2:4" x14ac:dyDescent="0.75">
      <c r="B15">
        <v>11</v>
      </c>
      <c r="C15">
        <v>2</v>
      </c>
      <c r="D15">
        <v>5</v>
      </c>
    </row>
    <row r="16" spans="2:4" x14ac:dyDescent="0.75">
      <c r="B16">
        <v>12</v>
      </c>
      <c r="C16">
        <v>2</v>
      </c>
      <c r="D16">
        <v>6</v>
      </c>
    </row>
    <row r="20" spans="2:3" x14ac:dyDescent="0.75">
      <c r="B20" t="s">
        <v>133</v>
      </c>
    </row>
    <row r="21" spans="2:3" x14ac:dyDescent="0.75">
      <c r="C21" t="s">
        <v>355</v>
      </c>
    </row>
    <row r="22" spans="2:3" x14ac:dyDescent="0.75">
      <c r="C22" t="s">
        <v>12</v>
      </c>
    </row>
    <row r="23" spans="2:3" x14ac:dyDescent="0.75">
      <c r="C23" t="s">
        <v>16</v>
      </c>
    </row>
    <row r="24" spans="2:3" x14ac:dyDescent="0.75">
      <c r="C24" t="s">
        <v>22</v>
      </c>
    </row>
    <row r="25" spans="2:3" x14ac:dyDescent="0.75">
      <c r="C25" t="s">
        <v>26</v>
      </c>
    </row>
    <row r="26" spans="2:3" x14ac:dyDescent="0.75">
      <c r="C26" t="s">
        <v>30</v>
      </c>
    </row>
    <row r="28" spans="2:3" x14ac:dyDescent="0.75">
      <c r="B28" t="s">
        <v>326</v>
      </c>
    </row>
    <row r="29" spans="2:3" x14ac:dyDescent="0.75">
      <c r="C29" t="s">
        <v>7</v>
      </c>
    </row>
    <row r="30" spans="2:3" x14ac:dyDescent="0.75">
      <c r="C30" t="s">
        <v>14</v>
      </c>
    </row>
    <row r="31" spans="2:3" x14ac:dyDescent="0.75">
      <c r="C31" t="s">
        <v>11</v>
      </c>
    </row>
    <row r="32" spans="2:3" x14ac:dyDescent="0.75">
      <c r="C32" t="s">
        <v>120</v>
      </c>
    </row>
    <row r="33" spans="3:3" x14ac:dyDescent="0.75">
      <c r="C33" t="s">
        <v>121</v>
      </c>
    </row>
    <row r="34" spans="3:3" x14ac:dyDescent="0.75">
      <c r="C34" t="s">
        <v>122</v>
      </c>
    </row>
    <row r="35" spans="3:3" x14ac:dyDescent="0.75">
      <c r="C35" t="s">
        <v>125</v>
      </c>
    </row>
    <row r="36" spans="3:3" x14ac:dyDescent="0.75">
      <c r="C36" t="s">
        <v>56</v>
      </c>
    </row>
    <row r="37" spans="3:3" x14ac:dyDescent="0.75">
      <c r="C37" t="s">
        <v>63</v>
      </c>
    </row>
    <row r="38" spans="3:3" x14ac:dyDescent="0.75">
      <c r="C38" t="s">
        <v>126</v>
      </c>
    </row>
    <row r="39" spans="3:3" x14ac:dyDescent="0.75">
      <c r="C39" t="s">
        <v>127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0AD8-1DF3-4437-B739-078F145F321F}">
  <dimension ref="A1:N162"/>
  <sheetViews>
    <sheetView zoomScale="70" zoomScaleNormal="70" workbookViewId="0">
      <selection activeCell="A8" sqref="A8"/>
    </sheetView>
  </sheetViews>
  <sheetFormatPr defaultRowHeight="14.75" x14ac:dyDescent="0.75"/>
  <cols>
    <col min="1" max="1" width="93.86328125" bestFit="1" customWidth="1"/>
    <col min="2" max="2" width="33.86328125" bestFit="1" customWidth="1"/>
    <col min="3" max="3" width="26.54296875" bestFit="1" customWidth="1"/>
    <col min="4" max="4" width="16.40625" bestFit="1" customWidth="1"/>
    <col min="5" max="5" width="18.7265625" bestFit="1" customWidth="1"/>
    <col min="6" max="6" width="14.7265625" bestFit="1" customWidth="1"/>
    <col min="7" max="7" width="12.26953125" bestFit="1" customWidth="1"/>
    <col min="8" max="8" width="12.26953125" customWidth="1"/>
    <col min="9" max="9" width="15.54296875" bestFit="1" customWidth="1"/>
    <col min="10" max="10" width="22.86328125" bestFit="1" customWidth="1"/>
    <col min="11" max="12" width="22.86328125" customWidth="1"/>
    <col min="13" max="13" width="17.54296875" bestFit="1" customWidth="1"/>
    <col min="14" max="14" width="21" bestFit="1" customWidth="1"/>
  </cols>
  <sheetData>
    <row r="1" spans="1:14" x14ac:dyDescent="0.75">
      <c r="A1" t="s">
        <v>0</v>
      </c>
      <c r="B1" t="s">
        <v>1</v>
      </c>
      <c r="C1" t="s">
        <v>327</v>
      </c>
      <c r="D1" t="s">
        <v>2</v>
      </c>
      <c r="E1" t="s">
        <v>340</v>
      </c>
      <c r="F1" t="s">
        <v>114</v>
      </c>
      <c r="G1" t="s">
        <v>4</v>
      </c>
      <c r="H1" t="s">
        <v>5</v>
      </c>
      <c r="I1" t="s">
        <v>128</v>
      </c>
      <c r="J1" t="s">
        <v>140</v>
      </c>
      <c r="K1" t="s">
        <v>360</v>
      </c>
      <c r="L1" t="s">
        <v>142</v>
      </c>
      <c r="M1" t="s">
        <v>145</v>
      </c>
      <c r="N1" t="s">
        <v>328</v>
      </c>
    </row>
    <row r="2" spans="1:14" x14ac:dyDescent="0.75">
      <c r="A2" t="s">
        <v>6</v>
      </c>
      <c r="B2" t="s">
        <v>7</v>
      </c>
      <c r="C2" t="s">
        <v>147</v>
      </c>
      <c r="D2" s="16">
        <v>895500</v>
      </c>
      <c r="E2" s="16">
        <f>Table6[[#This Row],[Fee (USD)]]*1.14</f>
        <v>1020869.9999999999</v>
      </c>
      <c r="F2" t="s">
        <v>7</v>
      </c>
      <c r="G2" t="str">
        <f>Sub_Phase_order!$A$2</f>
        <v>Start</v>
      </c>
      <c r="H2" t="s">
        <v>37</v>
      </c>
      <c r="I2" t="s">
        <v>146</v>
      </c>
      <c r="J2" t="str">
        <f>Table9[[#This Row],[Forecast Legend]]</f>
        <v>Committed</v>
      </c>
      <c r="K2">
        <v>3</v>
      </c>
      <c r="L2" t="s">
        <v>341</v>
      </c>
      <c r="M2" t="s">
        <v>146</v>
      </c>
      <c r="N2" t="s">
        <v>329</v>
      </c>
    </row>
    <row r="3" spans="1:14" x14ac:dyDescent="0.75">
      <c r="A3" t="s">
        <v>148</v>
      </c>
      <c r="B3" t="s">
        <v>345</v>
      </c>
      <c r="C3" t="s">
        <v>149</v>
      </c>
      <c r="D3" s="16">
        <v>89550</v>
      </c>
      <c r="E3" s="16">
        <f>Table6[[#This Row],[Fee (USD)]]*1.14</f>
        <v>102086.99999999999</v>
      </c>
      <c r="F3" t="s">
        <v>7</v>
      </c>
      <c r="G3" t="str">
        <f>Sub_Phase_order!$A$3</f>
        <v>Envisioning</v>
      </c>
      <c r="H3" t="s">
        <v>359</v>
      </c>
      <c r="I3" t="s">
        <v>146</v>
      </c>
      <c r="J3" t="str">
        <f>Forecast_Legends!$A$3</f>
        <v>C@R</v>
      </c>
      <c r="K3">
        <v>6</v>
      </c>
      <c r="L3" t="s">
        <v>341</v>
      </c>
      <c r="M3" t="s">
        <v>146</v>
      </c>
      <c r="N3" t="s">
        <v>141</v>
      </c>
    </row>
    <row r="4" spans="1:14" x14ac:dyDescent="0.75">
      <c r="A4" t="s">
        <v>150</v>
      </c>
      <c r="B4" t="s">
        <v>346</v>
      </c>
      <c r="C4" t="s">
        <v>149</v>
      </c>
      <c r="D4" s="16">
        <v>89550</v>
      </c>
      <c r="E4" s="16">
        <f>Table6[[#This Row],[Fee (USD)]]*1.14</f>
        <v>102086.99999999999</v>
      </c>
      <c r="F4" t="s">
        <v>7</v>
      </c>
      <c r="G4" t="str">
        <f>Sub_Phase_order!$A$3</f>
        <v>Envisioning</v>
      </c>
      <c r="H4" t="s">
        <v>359</v>
      </c>
      <c r="I4" t="s">
        <v>146</v>
      </c>
      <c r="J4" t="str">
        <f>Forecast_Legends!$A$3</f>
        <v>C@R</v>
      </c>
      <c r="K4">
        <v>9</v>
      </c>
      <c r="L4" t="s">
        <v>341</v>
      </c>
      <c r="M4" t="s">
        <v>146</v>
      </c>
      <c r="N4" t="s">
        <v>141</v>
      </c>
    </row>
    <row r="5" spans="1:14" x14ac:dyDescent="0.75">
      <c r="A5" t="s">
        <v>151</v>
      </c>
      <c r="B5" t="s">
        <v>347</v>
      </c>
      <c r="C5" t="s">
        <v>149</v>
      </c>
      <c r="D5" s="16">
        <v>89550</v>
      </c>
      <c r="E5" s="16">
        <f>Table6[[#This Row],[Fee (USD)]]*1.14</f>
        <v>102086.99999999999</v>
      </c>
      <c r="F5" t="s">
        <v>7</v>
      </c>
      <c r="G5" t="str">
        <f>Sub_Phase_order!$A$3</f>
        <v>Envisioning</v>
      </c>
      <c r="H5" t="s">
        <v>359</v>
      </c>
      <c r="I5" t="s">
        <v>146</v>
      </c>
      <c r="J5" t="str">
        <f>Forecast_Legends!$A$3</f>
        <v>C@R</v>
      </c>
      <c r="K5">
        <v>9</v>
      </c>
      <c r="L5" t="s">
        <v>341</v>
      </c>
      <c r="M5" t="s">
        <v>146</v>
      </c>
      <c r="N5" t="s">
        <v>141</v>
      </c>
    </row>
    <row r="6" spans="1:14" x14ac:dyDescent="0.75">
      <c r="A6" t="s">
        <v>152</v>
      </c>
      <c r="B6" s="7" t="s">
        <v>348</v>
      </c>
      <c r="C6" t="s">
        <v>149</v>
      </c>
      <c r="D6" s="16">
        <v>89550</v>
      </c>
      <c r="E6" s="16">
        <f>Table6[[#This Row],[Fee (USD)]]*1.14</f>
        <v>102086.99999999999</v>
      </c>
      <c r="F6" t="s">
        <v>7</v>
      </c>
      <c r="G6" t="str">
        <f>Sub_Phase_order!$A$3</f>
        <v>Envisioning</v>
      </c>
      <c r="H6" t="s">
        <v>359</v>
      </c>
      <c r="I6" t="s">
        <v>146</v>
      </c>
      <c r="J6" t="str">
        <f>Forecast_Legends!A4</f>
        <v>Upside</v>
      </c>
      <c r="K6">
        <v>12</v>
      </c>
      <c r="L6" t="s">
        <v>341</v>
      </c>
      <c r="M6" t="s">
        <v>146</v>
      </c>
      <c r="N6" t="s">
        <v>141</v>
      </c>
    </row>
    <row r="7" spans="1:14" x14ac:dyDescent="0.75">
      <c r="A7" t="s">
        <v>153</v>
      </c>
      <c r="B7" t="s">
        <v>56</v>
      </c>
      <c r="C7" t="s">
        <v>154</v>
      </c>
      <c r="D7" s="16">
        <v>89550</v>
      </c>
      <c r="E7" s="16">
        <f>Table6[[#This Row],[Fee (USD)]]*1.14</f>
        <v>102086.99999999999</v>
      </c>
      <c r="F7" t="s">
        <v>7</v>
      </c>
      <c r="G7" t="str">
        <f>Sub_Phase_order!$A$3</f>
        <v>Envisioning</v>
      </c>
      <c r="H7" t="s">
        <v>359</v>
      </c>
      <c r="I7" t="s">
        <v>146</v>
      </c>
      <c r="J7" t="str">
        <f>Forecast_Legends!$A$3</f>
        <v>C@R</v>
      </c>
      <c r="K7">
        <v>11</v>
      </c>
      <c r="L7" t="s">
        <v>341</v>
      </c>
      <c r="M7" t="s">
        <v>146</v>
      </c>
      <c r="N7" t="s">
        <v>141</v>
      </c>
    </row>
    <row r="8" spans="1:14" x14ac:dyDescent="0.75">
      <c r="A8" t="s">
        <v>155</v>
      </c>
      <c r="B8" t="s">
        <v>63</v>
      </c>
      <c r="C8" t="s">
        <v>154</v>
      </c>
      <c r="D8" s="16">
        <v>89550</v>
      </c>
      <c r="E8" s="16">
        <f>Table6[[#This Row],[Fee (USD)]]*1.14</f>
        <v>102086.99999999999</v>
      </c>
      <c r="F8" t="s">
        <v>7</v>
      </c>
      <c r="G8" t="str">
        <f>Sub_Phase_order!$A$3</f>
        <v>Envisioning</v>
      </c>
      <c r="H8" t="s">
        <v>359</v>
      </c>
      <c r="I8" t="s">
        <v>146</v>
      </c>
      <c r="J8" t="str">
        <f>Forecast_Legends!$A$3</f>
        <v>C@R</v>
      </c>
      <c r="K8">
        <v>11</v>
      </c>
      <c r="L8" t="s">
        <v>341</v>
      </c>
      <c r="M8" t="s">
        <v>146</v>
      </c>
      <c r="N8" t="s">
        <v>141</v>
      </c>
    </row>
    <row r="9" spans="1:14" x14ac:dyDescent="0.75">
      <c r="A9" t="s">
        <v>156</v>
      </c>
      <c r="B9" t="s">
        <v>95</v>
      </c>
      <c r="C9" t="s">
        <v>154</v>
      </c>
      <c r="D9" s="16">
        <v>89550</v>
      </c>
      <c r="E9" s="16">
        <f>Table6[[#This Row],[Fee (USD)]]*1.14</f>
        <v>102086.99999999999</v>
      </c>
      <c r="F9" t="s">
        <v>7</v>
      </c>
      <c r="G9" t="str">
        <f>Sub_Phase_order!$A$3</f>
        <v>Envisioning</v>
      </c>
      <c r="H9" t="s">
        <v>359</v>
      </c>
      <c r="I9" t="s">
        <v>146</v>
      </c>
      <c r="J9" t="str">
        <f>Forecast_Legends!$A$4</f>
        <v>Upside</v>
      </c>
      <c r="K9">
        <v>12</v>
      </c>
      <c r="L9" t="s">
        <v>341</v>
      </c>
      <c r="M9" t="s">
        <v>146</v>
      </c>
      <c r="N9" t="s">
        <v>141</v>
      </c>
    </row>
    <row r="10" spans="1:14" x14ac:dyDescent="0.75">
      <c r="A10" t="s">
        <v>157</v>
      </c>
      <c r="B10" s="4" t="s">
        <v>126</v>
      </c>
      <c r="C10" t="s">
        <v>158</v>
      </c>
      <c r="D10" s="16">
        <v>89550</v>
      </c>
      <c r="E10" s="16">
        <f>Table6[[#This Row],[Fee (USD)]]*1.14</f>
        <v>102086.99999999999</v>
      </c>
      <c r="F10" t="s">
        <v>7</v>
      </c>
      <c r="G10" t="str">
        <f>Sub_Phase_order!$A$3</f>
        <v>Envisioning</v>
      </c>
      <c r="H10" t="s">
        <v>359</v>
      </c>
      <c r="I10" t="s">
        <v>146</v>
      </c>
      <c r="J10" t="str">
        <f>Forecast_Legends!$A$4</f>
        <v>Upside</v>
      </c>
      <c r="K10">
        <v>12</v>
      </c>
      <c r="L10" t="s">
        <v>341</v>
      </c>
      <c r="M10" t="s">
        <v>146</v>
      </c>
      <c r="N10" t="s">
        <v>141</v>
      </c>
    </row>
    <row r="11" spans="1:14" x14ac:dyDescent="0.75">
      <c r="A11" t="s">
        <v>159</v>
      </c>
      <c r="B11" t="s">
        <v>349</v>
      </c>
      <c r="C11" t="s">
        <v>158</v>
      </c>
      <c r="D11" s="16">
        <v>89550</v>
      </c>
      <c r="E11" s="16">
        <f>Table6[[#This Row],[Fee (USD)]]*1.14</f>
        <v>102086.99999999999</v>
      </c>
      <c r="F11" t="s">
        <v>7</v>
      </c>
      <c r="G11" t="str">
        <f>Sub_Phase_order!$A$3</f>
        <v>Envisioning</v>
      </c>
      <c r="H11" t="s">
        <v>359</v>
      </c>
      <c r="I11" t="s">
        <v>146</v>
      </c>
      <c r="J11" t="str">
        <f>Forecast_Legends!$A$4</f>
        <v>Upside</v>
      </c>
      <c r="K11">
        <v>12</v>
      </c>
      <c r="L11" t="s">
        <v>341</v>
      </c>
      <c r="M11" t="s">
        <v>146</v>
      </c>
      <c r="N11" t="s">
        <v>141</v>
      </c>
    </row>
    <row r="12" spans="1:14" x14ac:dyDescent="0.75">
      <c r="A12" t="s">
        <v>160</v>
      </c>
      <c r="B12" t="s">
        <v>42</v>
      </c>
      <c r="C12" t="s">
        <v>158</v>
      </c>
      <c r="D12" s="16">
        <v>89550</v>
      </c>
      <c r="E12" s="16">
        <f>Table6[[#This Row],[Fee (USD)]]*1.14</f>
        <v>102086.99999999999</v>
      </c>
      <c r="F12" t="s">
        <v>7</v>
      </c>
      <c r="G12" t="str">
        <f>Sub_Phase_order!$A$3</f>
        <v>Envisioning</v>
      </c>
      <c r="H12" t="s">
        <v>359</v>
      </c>
      <c r="I12" t="s">
        <v>146</v>
      </c>
      <c r="J12" t="str">
        <f>Forecast_Legends!$A$4</f>
        <v>Upside</v>
      </c>
      <c r="K12">
        <v>12</v>
      </c>
      <c r="L12" t="s">
        <v>341</v>
      </c>
      <c r="M12" t="s">
        <v>146</v>
      </c>
      <c r="N12" t="s">
        <v>141</v>
      </c>
    </row>
    <row r="13" spans="1:14" x14ac:dyDescent="0.75">
      <c r="A13" t="s">
        <v>161</v>
      </c>
      <c r="B13" t="s">
        <v>345</v>
      </c>
      <c r="C13" t="s">
        <v>162</v>
      </c>
      <c r="D13" s="16">
        <v>119400</v>
      </c>
      <c r="E13" s="16">
        <f>Table6[[#This Row],[Fee (USD)]]*1.14</f>
        <v>136116</v>
      </c>
      <c r="F13" t="s">
        <v>7</v>
      </c>
      <c r="G13" t="str">
        <f>Sub_Phase_order!$A$4</f>
        <v>Design</v>
      </c>
      <c r="H13" t="s">
        <v>359</v>
      </c>
      <c r="I13" t="s">
        <v>146</v>
      </c>
      <c r="J13" t="str">
        <f>Forecast_Legends!A4</f>
        <v>Upside</v>
      </c>
      <c r="K13">
        <v>12</v>
      </c>
      <c r="L13" t="s">
        <v>341</v>
      </c>
      <c r="M13" t="s">
        <v>146</v>
      </c>
      <c r="N13" t="s">
        <v>141</v>
      </c>
    </row>
    <row r="14" spans="1:14" x14ac:dyDescent="0.75">
      <c r="A14" t="s">
        <v>163</v>
      </c>
      <c r="B14" t="s">
        <v>346</v>
      </c>
      <c r="C14" t="s">
        <v>162</v>
      </c>
      <c r="D14" s="16">
        <v>119400</v>
      </c>
      <c r="E14" s="16">
        <f>Table6[[#This Row],[Fee (USD)]]*1.14</f>
        <v>136116</v>
      </c>
      <c r="F14" t="s">
        <v>7</v>
      </c>
      <c r="G14" t="str">
        <f>Sub_Phase_order!$A$4</f>
        <v>Design</v>
      </c>
      <c r="H14" t="s">
        <v>359</v>
      </c>
      <c r="I14" t="s">
        <v>146</v>
      </c>
      <c r="J14" t="str">
        <f>Forecast_Legends!$A$5</f>
        <v>No</v>
      </c>
      <c r="K14">
        <v>0</v>
      </c>
      <c r="L14" t="s">
        <v>341</v>
      </c>
      <c r="M14" t="s">
        <v>146</v>
      </c>
      <c r="N14" t="s">
        <v>141</v>
      </c>
    </row>
    <row r="15" spans="1:14" x14ac:dyDescent="0.75">
      <c r="A15" t="s">
        <v>164</v>
      </c>
      <c r="B15" t="s">
        <v>347</v>
      </c>
      <c r="C15" t="s">
        <v>162</v>
      </c>
      <c r="D15" s="16">
        <v>119400</v>
      </c>
      <c r="E15" s="16">
        <f>Table6[[#This Row],[Fee (USD)]]*1.14</f>
        <v>136116</v>
      </c>
      <c r="F15" t="s">
        <v>7</v>
      </c>
      <c r="G15" t="str">
        <f>Sub_Phase_order!$A$4</f>
        <v>Design</v>
      </c>
      <c r="H15" t="s">
        <v>359</v>
      </c>
      <c r="I15" t="s">
        <v>146</v>
      </c>
      <c r="J15" t="str">
        <f>Forecast_Legends!$A$5</f>
        <v>No</v>
      </c>
      <c r="K15">
        <v>0</v>
      </c>
      <c r="L15" t="s">
        <v>341</v>
      </c>
      <c r="M15" t="s">
        <v>146</v>
      </c>
      <c r="N15" t="s">
        <v>141</v>
      </c>
    </row>
    <row r="16" spans="1:14" x14ac:dyDescent="0.75">
      <c r="A16" t="s">
        <v>165</v>
      </c>
      <c r="B16" t="s">
        <v>348</v>
      </c>
      <c r="C16" t="s">
        <v>162</v>
      </c>
      <c r="D16" s="16">
        <v>119400</v>
      </c>
      <c r="E16" s="16">
        <f>Table6[[#This Row],[Fee (USD)]]*1.14</f>
        <v>136116</v>
      </c>
      <c r="F16" t="s">
        <v>7</v>
      </c>
      <c r="G16" t="str">
        <f>Sub_Phase_order!$A$4</f>
        <v>Design</v>
      </c>
      <c r="H16" t="s">
        <v>359</v>
      </c>
      <c r="I16" t="s">
        <v>146</v>
      </c>
      <c r="J16" t="str">
        <f>Forecast_Legends!$A$5</f>
        <v>No</v>
      </c>
      <c r="K16">
        <v>0</v>
      </c>
      <c r="L16" t="s">
        <v>341</v>
      </c>
      <c r="M16" t="s">
        <v>146</v>
      </c>
      <c r="N16" t="s">
        <v>141</v>
      </c>
    </row>
    <row r="17" spans="1:14" x14ac:dyDescent="0.75">
      <c r="A17" t="s">
        <v>166</v>
      </c>
      <c r="B17" t="s">
        <v>56</v>
      </c>
      <c r="C17" t="s">
        <v>167</v>
      </c>
      <c r="D17" s="16">
        <v>119400</v>
      </c>
      <c r="E17" s="16">
        <f>Table6[[#This Row],[Fee (USD)]]*1.14</f>
        <v>136116</v>
      </c>
      <c r="F17" t="s">
        <v>7</v>
      </c>
      <c r="G17" t="str">
        <f>Sub_Phase_order!$A$4</f>
        <v>Design</v>
      </c>
      <c r="H17" t="s">
        <v>359</v>
      </c>
      <c r="I17" t="s">
        <v>146</v>
      </c>
      <c r="J17" t="str">
        <f>Forecast_Legends!$A$5</f>
        <v>No</v>
      </c>
      <c r="K17">
        <v>0</v>
      </c>
      <c r="L17" t="s">
        <v>341</v>
      </c>
      <c r="M17" t="s">
        <v>146</v>
      </c>
      <c r="N17" t="s">
        <v>141</v>
      </c>
    </row>
    <row r="18" spans="1:14" x14ac:dyDescent="0.75">
      <c r="A18" t="s">
        <v>168</v>
      </c>
      <c r="B18" t="s">
        <v>63</v>
      </c>
      <c r="C18" t="s">
        <v>167</v>
      </c>
      <c r="D18" s="16">
        <v>119400</v>
      </c>
      <c r="E18" s="16">
        <f>Table6[[#This Row],[Fee (USD)]]*1.14</f>
        <v>136116</v>
      </c>
      <c r="F18" t="s">
        <v>7</v>
      </c>
      <c r="G18" t="str">
        <f>Sub_Phase_order!$A$4</f>
        <v>Design</v>
      </c>
      <c r="H18" t="s">
        <v>359</v>
      </c>
      <c r="I18" t="s">
        <v>146</v>
      </c>
      <c r="J18" t="str">
        <f>Forecast_Legends!$A$5</f>
        <v>No</v>
      </c>
      <c r="K18">
        <v>0</v>
      </c>
      <c r="L18" t="s">
        <v>341</v>
      </c>
      <c r="M18" t="s">
        <v>146</v>
      </c>
      <c r="N18" t="s">
        <v>141</v>
      </c>
    </row>
    <row r="19" spans="1:14" x14ac:dyDescent="0.75">
      <c r="A19" t="s">
        <v>169</v>
      </c>
      <c r="B19" t="s">
        <v>95</v>
      </c>
      <c r="C19" t="s">
        <v>167</v>
      </c>
      <c r="D19" s="16">
        <v>119400</v>
      </c>
      <c r="E19" s="16">
        <f>Table6[[#This Row],[Fee (USD)]]*1.14</f>
        <v>136116</v>
      </c>
      <c r="F19" t="s">
        <v>7</v>
      </c>
      <c r="G19" t="str">
        <f>Sub_Phase_order!$A$4</f>
        <v>Design</v>
      </c>
      <c r="H19" t="s">
        <v>359</v>
      </c>
      <c r="I19" t="s">
        <v>146</v>
      </c>
      <c r="J19" t="str">
        <f>Forecast_Legends!$A$5</f>
        <v>No</v>
      </c>
      <c r="K19">
        <v>0</v>
      </c>
      <c r="L19" t="s">
        <v>341</v>
      </c>
      <c r="M19" t="s">
        <v>146</v>
      </c>
      <c r="N19" t="s">
        <v>141</v>
      </c>
    </row>
    <row r="20" spans="1:14" x14ac:dyDescent="0.75">
      <c r="A20" t="s">
        <v>170</v>
      </c>
      <c r="B20" t="s">
        <v>126</v>
      </c>
      <c r="C20" t="s">
        <v>171</v>
      </c>
      <c r="D20" s="16">
        <v>119400</v>
      </c>
      <c r="E20" s="16">
        <f>Table6[[#This Row],[Fee (USD)]]*1.14</f>
        <v>136116</v>
      </c>
      <c r="F20" t="s">
        <v>7</v>
      </c>
      <c r="G20" t="str">
        <f>Sub_Phase_order!$A$4</f>
        <v>Design</v>
      </c>
      <c r="H20" t="s">
        <v>359</v>
      </c>
      <c r="I20" t="s">
        <v>146</v>
      </c>
      <c r="J20" t="str">
        <f>Forecast_Legends!$A$5</f>
        <v>No</v>
      </c>
      <c r="K20">
        <v>0</v>
      </c>
      <c r="L20" t="s">
        <v>341</v>
      </c>
      <c r="M20" t="s">
        <v>146</v>
      </c>
      <c r="N20" t="s">
        <v>141</v>
      </c>
    </row>
    <row r="21" spans="1:14" x14ac:dyDescent="0.75">
      <c r="A21" t="s">
        <v>172</v>
      </c>
      <c r="B21" t="s">
        <v>349</v>
      </c>
      <c r="C21" t="s">
        <v>171</v>
      </c>
      <c r="D21" s="16">
        <v>119400</v>
      </c>
      <c r="E21" s="16">
        <f>Table6[[#This Row],[Fee (USD)]]*1.14</f>
        <v>136116</v>
      </c>
      <c r="F21" t="s">
        <v>7</v>
      </c>
      <c r="G21" t="str">
        <f>Sub_Phase_order!$A$4</f>
        <v>Design</v>
      </c>
      <c r="H21" t="s">
        <v>359</v>
      </c>
      <c r="I21" t="s">
        <v>146</v>
      </c>
      <c r="J21" t="str">
        <f>Forecast_Legends!$A$5</f>
        <v>No</v>
      </c>
      <c r="K21">
        <v>0</v>
      </c>
      <c r="L21" t="s">
        <v>341</v>
      </c>
      <c r="M21" t="s">
        <v>146</v>
      </c>
      <c r="N21" t="s">
        <v>141</v>
      </c>
    </row>
    <row r="22" spans="1:14" x14ac:dyDescent="0.75">
      <c r="A22" t="s">
        <v>173</v>
      </c>
      <c r="B22" t="s">
        <v>42</v>
      </c>
      <c r="C22" t="s">
        <v>171</v>
      </c>
      <c r="D22" s="16">
        <v>119400</v>
      </c>
      <c r="E22" s="16">
        <f>Table6[[#This Row],[Fee (USD)]]*1.14</f>
        <v>136116</v>
      </c>
      <c r="F22" t="s">
        <v>7</v>
      </c>
      <c r="G22" t="str">
        <f>Sub_Phase_order!$A$4</f>
        <v>Design</v>
      </c>
      <c r="H22" t="s">
        <v>359</v>
      </c>
      <c r="I22" t="s">
        <v>146</v>
      </c>
      <c r="J22" t="str">
        <f>Forecast_Legends!$A$5</f>
        <v>No</v>
      </c>
      <c r="K22">
        <v>0</v>
      </c>
      <c r="L22" t="s">
        <v>341</v>
      </c>
      <c r="M22" t="s">
        <v>146</v>
      </c>
      <c r="N22" t="s">
        <v>141</v>
      </c>
    </row>
    <row r="23" spans="1:14" x14ac:dyDescent="0.75">
      <c r="A23" t="s">
        <v>174</v>
      </c>
      <c r="B23" t="s">
        <v>345</v>
      </c>
      <c r="C23" t="s">
        <v>175</v>
      </c>
      <c r="D23" s="16">
        <v>26656</v>
      </c>
      <c r="E23" s="16">
        <f>Table6[[#This Row],[Fee (USD)]]*1.14</f>
        <v>30387.839999999997</v>
      </c>
      <c r="F23" t="s">
        <v>342</v>
      </c>
      <c r="G23" t="str">
        <f>Sub_Phase_order!$A$5</f>
        <v>Build</v>
      </c>
      <c r="H23" t="s">
        <v>359</v>
      </c>
      <c r="I23" t="s">
        <v>146</v>
      </c>
      <c r="J23" t="str">
        <f>Forecast_Legends!$A$5</f>
        <v>No</v>
      </c>
      <c r="K23">
        <v>0</v>
      </c>
      <c r="L23" t="s">
        <v>341</v>
      </c>
      <c r="M23" t="s">
        <v>146</v>
      </c>
      <c r="N23" t="s">
        <v>141</v>
      </c>
    </row>
    <row r="24" spans="1:14" x14ac:dyDescent="0.75">
      <c r="A24" t="s">
        <v>176</v>
      </c>
      <c r="B24" t="s">
        <v>345</v>
      </c>
      <c r="C24" t="s">
        <v>175</v>
      </c>
      <c r="D24" s="16">
        <v>26656</v>
      </c>
      <c r="E24" s="16">
        <f>Table6[[#This Row],[Fee (USD)]]*1.14</f>
        <v>30387.839999999997</v>
      </c>
      <c r="F24" t="s">
        <v>343</v>
      </c>
      <c r="G24" t="str">
        <f>Sub_Phase_order!$A$5</f>
        <v>Build</v>
      </c>
      <c r="H24" t="s">
        <v>359</v>
      </c>
      <c r="I24" t="s">
        <v>146</v>
      </c>
      <c r="J24" t="str">
        <f>Forecast_Legends!$A$5</f>
        <v>No</v>
      </c>
      <c r="K24">
        <v>0</v>
      </c>
      <c r="L24" t="s">
        <v>341</v>
      </c>
      <c r="M24" t="s">
        <v>146</v>
      </c>
      <c r="N24" t="s">
        <v>141</v>
      </c>
    </row>
    <row r="25" spans="1:14" x14ac:dyDescent="0.75">
      <c r="A25" t="s">
        <v>177</v>
      </c>
      <c r="B25" t="s">
        <v>345</v>
      </c>
      <c r="C25" t="s">
        <v>175</v>
      </c>
      <c r="D25" s="16">
        <v>26656</v>
      </c>
      <c r="E25" s="16">
        <f>Table6[[#This Row],[Fee (USD)]]*1.14</f>
        <v>30387.839999999997</v>
      </c>
      <c r="F25" t="s">
        <v>124</v>
      </c>
      <c r="G25" t="str">
        <f>Sub_Phase_order!$A$5</f>
        <v>Build</v>
      </c>
      <c r="H25" t="s">
        <v>359</v>
      </c>
      <c r="I25" t="s">
        <v>146</v>
      </c>
      <c r="J25" t="str">
        <f>Forecast_Legends!$A$5</f>
        <v>No</v>
      </c>
      <c r="K25">
        <v>0</v>
      </c>
      <c r="L25" t="s">
        <v>341</v>
      </c>
      <c r="M25" t="s">
        <v>146</v>
      </c>
      <c r="N25" t="s">
        <v>141</v>
      </c>
    </row>
    <row r="26" spans="1:14" x14ac:dyDescent="0.75">
      <c r="A26" t="s">
        <v>178</v>
      </c>
      <c r="B26" t="s">
        <v>345</v>
      </c>
      <c r="C26" t="s">
        <v>175</v>
      </c>
      <c r="D26" s="16">
        <v>26656</v>
      </c>
      <c r="E26" s="16">
        <f>Table6[[#This Row],[Fee (USD)]]*1.14</f>
        <v>30387.839999999997</v>
      </c>
      <c r="F26" t="s">
        <v>123</v>
      </c>
      <c r="G26" t="str">
        <f>Sub_Phase_order!$A$5</f>
        <v>Build</v>
      </c>
      <c r="H26" t="s">
        <v>359</v>
      </c>
      <c r="I26" t="s">
        <v>146</v>
      </c>
      <c r="J26" t="str">
        <f>Forecast_Legends!$A$5</f>
        <v>No</v>
      </c>
      <c r="K26">
        <v>0</v>
      </c>
      <c r="L26" t="s">
        <v>341</v>
      </c>
      <c r="M26" t="s">
        <v>146</v>
      </c>
      <c r="N26" t="s">
        <v>141</v>
      </c>
    </row>
    <row r="27" spans="1:14" x14ac:dyDescent="0.75">
      <c r="A27" t="s">
        <v>179</v>
      </c>
      <c r="B27" t="s">
        <v>347</v>
      </c>
      <c r="C27" t="s">
        <v>175</v>
      </c>
      <c r="D27" s="16">
        <v>26656</v>
      </c>
      <c r="E27" s="16">
        <f>Table6[[#This Row],[Fee (USD)]]*1.14</f>
        <v>30387.839999999997</v>
      </c>
      <c r="F27" t="s">
        <v>342</v>
      </c>
      <c r="G27" t="str">
        <f>Sub_Phase_order!$A$5</f>
        <v>Build</v>
      </c>
      <c r="H27" t="s">
        <v>359</v>
      </c>
      <c r="I27" t="s">
        <v>146</v>
      </c>
      <c r="J27" t="str">
        <f>Forecast_Legends!$A$5</f>
        <v>No</v>
      </c>
      <c r="K27">
        <v>0</v>
      </c>
      <c r="L27" t="s">
        <v>341</v>
      </c>
      <c r="M27" t="s">
        <v>146</v>
      </c>
      <c r="N27" t="s">
        <v>141</v>
      </c>
    </row>
    <row r="28" spans="1:14" x14ac:dyDescent="0.75">
      <c r="A28" t="s">
        <v>180</v>
      </c>
      <c r="B28" t="s">
        <v>347</v>
      </c>
      <c r="C28" t="s">
        <v>175</v>
      </c>
      <c r="D28" s="16">
        <v>26656</v>
      </c>
      <c r="E28" s="16">
        <f>Table6[[#This Row],[Fee (USD)]]*1.14</f>
        <v>30387.839999999997</v>
      </c>
      <c r="F28" t="s">
        <v>343</v>
      </c>
      <c r="G28" t="str">
        <f>Sub_Phase_order!$A$5</f>
        <v>Build</v>
      </c>
      <c r="H28" t="s">
        <v>359</v>
      </c>
      <c r="I28" t="s">
        <v>146</v>
      </c>
      <c r="J28" t="str">
        <f>Forecast_Legends!$A$5</f>
        <v>No</v>
      </c>
      <c r="K28">
        <v>0</v>
      </c>
      <c r="L28" t="s">
        <v>341</v>
      </c>
      <c r="M28" t="s">
        <v>146</v>
      </c>
      <c r="N28" t="s">
        <v>141</v>
      </c>
    </row>
    <row r="29" spans="1:14" x14ac:dyDescent="0.75">
      <c r="A29" t="s">
        <v>181</v>
      </c>
      <c r="B29" t="s">
        <v>347</v>
      </c>
      <c r="C29" t="s">
        <v>175</v>
      </c>
      <c r="D29" s="16">
        <v>26656</v>
      </c>
      <c r="E29" s="16">
        <f>Table6[[#This Row],[Fee (USD)]]*1.14</f>
        <v>30387.839999999997</v>
      </c>
      <c r="F29" t="s">
        <v>124</v>
      </c>
      <c r="G29" t="str">
        <f>Sub_Phase_order!$A$5</f>
        <v>Build</v>
      </c>
      <c r="H29" t="s">
        <v>359</v>
      </c>
      <c r="I29" t="s">
        <v>146</v>
      </c>
      <c r="J29" t="str">
        <f>Forecast_Legends!$A$5</f>
        <v>No</v>
      </c>
      <c r="K29">
        <v>0</v>
      </c>
      <c r="L29" t="s">
        <v>341</v>
      </c>
      <c r="M29" t="s">
        <v>146</v>
      </c>
      <c r="N29" t="s">
        <v>141</v>
      </c>
    </row>
    <row r="30" spans="1:14" x14ac:dyDescent="0.75">
      <c r="A30" t="s">
        <v>182</v>
      </c>
      <c r="B30" t="s">
        <v>347</v>
      </c>
      <c r="C30" t="s">
        <v>175</v>
      </c>
      <c r="D30" s="16">
        <v>26656</v>
      </c>
      <c r="E30" s="16">
        <f>Table6[[#This Row],[Fee (USD)]]*1.14</f>
        <v>30387.839999999997</v>
      </c>
      <c r="F30" t="s">
        <v>123</v>
      </c>
      <c r="G30" t="str">
        <f>Sub_Phase_order!$A$5</f>
        <v>Build</v>
      </c>
      <c r="H30" t="s">
        <v>359</v>
      </c>
      <c r="I30" t="s">
        <v>146</v>
      </c>
      <c r="J30" t="str">
        <f>Forecast_Legends!$A$5</f>
        <v>No</v>
      </c>
      <c r="K30">
        <v>0</v>
      </c>
      <c r="L30" t="s">
        <v>341</v>
      </c>
      <c r="M30" t="s">
        <v>146</v>
      </c>
      <c r="N30" t="s">
        <v>141</v>
      </c>
    </row>
    <row r="31" spans="1:14" x14ac:dyDescent="0.75">
      <c r="A31" t="s">
        <v>183</v>
      </c>
      <c r="B31" t="s">
        <v>348</v>
      </c>
      <c r="C31" t="s">
        <v>175</v>
      </c>
      <c r="D31" s="16">
        <v>26656</v>
      </c>
      <c r="E31" s="16">
        <f>Table6[[#This Row],[Fee (USD)]]*1.14</f>
        <v>30387.839999999997</v>
      </c>
      <c r="F31" t="s">
        <v>342</v>
      </c>
      <c r="G31" t="str">
        <f>Sub_Phase_order!$A$5</f>
        <v>Build</v>
      </c>
      <c r="H31" t="s">
        <v>359</v>
      </c>
      <c r="I31" t="s">
        <v>146</v>
      </c>
      <c r="J31" t="str">
        <f>Forecast_Legends!$A$5</f>
        <v>No</v>
      </c>
      <c r="K31">
        <v>0</v>
      </c>
      <c r="L31" t="s">
        <v>341</v>
      </c>
      <c r="M31" t="s">
        <v>146</v>
      </c>
      <c r="N31" t="s">
        <v>141</v>
      </c>
    </row>
    <row r="32" spans="1:14" x14ac:dyDescent="0.75">
      <c r="A32" t="s">
        <v>184</v>
      </c>
      <c r="B32" t="s">
        <v>348</v>
      </c>
      <c r="C32" t="s">
        <v>175</v>
      </c>
      <c r="D32" s="16">
        <v>26656</v>
      </c>
      <c r="E32" s="16">
        <f>Table6[[#This Row],[Fee (USD)]]*1.14</f>
        <v>30387.839999999997</v>
      </c>
      <c r="F32" t="s">
        <v>343</v>
      </c>
      <c r="G32" t="str">
        <f>Sub_Phase_order!$A$5</f>
        <v>Build</v>
      </c>
      <c r="H32" t="s">
        <v>359</v>
      </c>
      <c r="I32" t="s">
        <v>146</v>
      </c>
      <c r="J32" t="str">
        <f>Forecast_Legends!$A$5</f>
        <v>No</v>
      </c>
      <c r="K32">
        <v>0</v>
      </c>
      <c r="L32" t="s">
        <v>341</v>
      </c>
      <c r="M32" t="s">
        <v>146</v>
      </c>
      <c r="N32" t="s">
        <v>141</v>
      </c>
    </row>
    <row r="33" spans="1:14" x14ac:dyDescent="0.75">
      <c r="A33" t="s">
        <v>185</v>
      </c>
      <c r="B33" t="s">
        <v>348</v>
      </c>
      <c r="C33" t="s">
        <v>175</v>
      </c>
      <c r="D33" s="16">
        <v>26656</v>
      </c>
      <c r="E33" s="16">
        <f>Table6[[#This Row],[Fee (USD)]]*1.14</f>
        <v>30387.839999999997</v>
      </c>
      <c r="F33" t="s">
        <v>124</v>
      </c>
      <c r="G33" t="str">
        <f>Sub_Phase_order!$A$5</f>
        <v>Build</v>
      </c>
      <c r="H33" t="s">
        <v>359</v>
      </c>
      <c r="I33" t="s">
        <v>146</v>
      </c>
      <c r="J33" t="str">
        <f>Forecast_Legends!$A$5</f>
        <v>No</v>
      </c>
      <c r="K33">
        <v>0</v>
      </c>
      <c r="L33" t="s">
        <v>341</v>
      </c>
      <c r="M33" t="s">
        <v>146</v>
      </c>
      <c r="N33" t="s">
        <v>141</v>
      </c>
    </row>
    <row r="34" spans="1:14" x14ac:dyDescent="0.75">
      <c r="A34" t="s">
        <v>186</v>
      </c>
      <c r="B34" t="s">
        <v>348</v>
      </c>
      <c r="C34" t="s">
        <v>175</v>
      </c>
      <c r="D34" s="16">
        <v>26656</v>
      </c>
      <c r="E34" s="16">
        <f>Table6[[#This Row],[Fee (USD)]]*1.14</f>
        <v>30387.839999999997</v>
      </c>
      <c r="F34" t="s">
        <v>123</v>
      </c>
      <c r="G34" t="str">
        <f>Sub_Phase_order!$A$5</f>
        <v>Build</v>
      </c>
      <c r="H34" t="s">
        <v>359</v>
      </c>
      <c r="I34" t="s">
        <v>146</v>
      </c>
      <c r="J34" t="str">
        <f>Forecast_Legends!$A$5</f>
        <v>No</v>
      </c>
      <c r="K34">
        <v>0</v>
      </c>
      <c r="L34" t="s">
        <v>341</v>
      </c>
      <c r="M34" t="s">
        <v>146</v>
      </c>
      <c r="N34" t="s">
        <v>141</v>
      </c>
    </row>
    <row r="35" spans="1:14" x14ac:dyDescent="0.75">
      <c r="A35" t="s">
        <v>187</v>
      </c>
      <c r="B35" t="s">
        <v>346</v>
      </c>
      <c r="C35" t="s">
        <v>175</v>
      </c>
      <c r="D35" s="16">
        <v>26656</v>
      </c>
      <c r="E35" s="16">
        <f>Table6[[#This Row],[Fee (USD)]]*1.14</f>
        <v>30387.839999999997</v>
      </c>
      <c r="F35" t="s">
        <v>342</v>
      </c>
      <c r="G35" t="str">
        <f>Sub_Phase_order!$A$5</f>
        <v>Build</v>
      </c>
      <c r="H35" t="s">
        <v>359</v>
      </c>
      <c r="I35" t="s">
        <v>146</v>
      </c>
      <c r="J35" t="str">
        <f>Forecast_Legends!$A$5</f>
        <v>No</v>
      </c>
      <c r="K35">
        <v>0</v>
      </c>
      <c r="L35" t="s">
        <v>341</v>
      </c>
      <c r="M35" t="s">
        <v>146</v>
      </c>
      <c r="N35" t="s">
        <v>141</v>
      </c>
    </row>
    <row r="36" spans="1:14" x14ac:dyDescent="0.75">
      <c r="A36" t="s">
        <v>188</v>
      </c>
      <c r="B36" t="s">
        <v>346</v>
      </c>
      <c r="C36" t="s">
        <v>175</v>
      </c>
      <c r="D36" s="16">
        <v>26656</v>
      </c>
      <c r="E36" s="16">
        <f>Table6[[#This Row],[Fee (USD)]]*1.14</f>
        <v>30387.839999999997</v>
      </c>
      <c r="F36" t="s">
        <v>343</v>
      </c>
      <c r="G36" t="str">
        <f>Sub_Phase_order!$A$5</f>
        <v>Build</v>
      </c>
      <c r="H36" t="s">
        <v>359</v>
      </c>
      <c r="I36" t="s">
        <v>146</v>
      </c>
      <c r="J36" t="str">
        <f>Forecast_Legends!$A$5</f>
        <v>No</v>
      </c>
      <c r="K36">
        <v>0</v>
      </c>
      <c r="L36" t="s">
        <v>341</v>
      </c>
      <c r="M36" t="s">
        <v>146</v>
      </c>
      <c r="N36" t="s">
        <v>141</v>
      </c>
    </row>
    <row r="37" spans="1:14" x14ac:dyDescent="0.75">
      <c r="A37" t="s">
        <v>189</v>
      </c>
      <c r="B37" t="s">
        <v>346</v>
      </c>
      <c r="C37" t="s">
        <v>175</v>
      </c>
      <c r="D37" s="16">
        <v>26656</v>
      </c>
      <c r="E37" s="16">
        <f>Table6[[#This Row],[Fee (USD)]]*1.14</f>
        <v>30387.839999999997</v>
      </c>
      <c r="F37" t="s">
        <v>124</v>
      </c>
      <c r="G37" t="str">
        <f>Sub_Phase_order!$A$5</f>
        <v>Build</v>
      </c>
      <c r="H37" t="s">
        <v>359</v>
      </c>
      <c r="I37" t="s">
        <v>146</v>
      </c>
      <c r="J37" t="str">
        <f>Forecast_Legends!$A$5</f>
        <v>No</v>
      </c>
      <c r="K37">
        <v>0</v>
      </c>
      <c r="L37" t="s">
        <v>341</v>
      </c>
      <c r="M37" t="s">
        <v>146</v>
      </c>
      <c r="N37" t="s">
        <v>141</v>
      </c>
    </row>
    <row r="38" spans="1:14" x14ac:dyDescent="0.75">
      <c r="A38" t="s">
        <v>190</v>
      </c>
      <c r="B38" t="s">
        <v>346</v>
      </c>
      <c r="C38" t="s">
        <v>175</v>
      </c>
      <c r="D38" s="16">
        <v>26656</v>
      </c>
      <c r="E38" s="16">
        <f>Table6[[#This Row],[Fee (USD)]]*1.14</f>
        <v>30387.839999999997</v>
      </c>
      <c r="F38" t="s">
        <v>123</v>
      </c>
      <c r="G38" t="str">
        <f>Sub_Phase_order!$A$5</f>
        <v>Build</v>
      </c>
      <c r="H38" t="s">
        <v>359</v>
      </c>
      <c r="I38" t="s">
        <v>146</v>
      </c>
      <c r="J38" t="str">
        <f>Forecast_Legends!$A$5</f>
        <v>No</v>
      </c>
      <c r="K38">
        <v>0</v>
      </c>
      <c r="L38" t="s">
        <v>341</v>
      </c>
      <c r="M38" t="s">
        <v>146</v>
      </c>
      <c r="N38" t="s">
        <v>141</v>
      </c>
    </row>
    <row r="39" spans="1:14" x14ac:dyDescent="0.75">
      <c r="A39" t="s">
        <v>191</v>
      </c>
      <c r="B39" t="s">
        <v>351</v>
      </c>
      <c r="C39" t="s">
        <v>175</v>
      </c>
      <c r="D39" s="16">
        <v>26656</v>
      </c>
      <c r="E39" s="16">
        <f>Table6[[#This Row],[Fee (USD)]]*1.14</f>
        <v>30387.839999999997</v>
      </c>
      <c r="F39" t="s">
        <v>342</v>
      </c>
      <c r="G39" t="str">
        <f>Sub_Phase_order!$A$5</f>
        <v>Build</v>
      </c>
      <c r="H39" t="s">
        <v>359</v>
      </c>
      <c r="I39" t="s">
        <v>146</v>
      </c>
      <c r="J39" t="str">
        <f>Forecast_Legends!$A$5</f>
        <v>No</v>
      </c>
      <c r="K39">
        <v>0</v>
      </c>
      <c r="L39" t="s">
        <v>341</v>
      </c>
      <c r="M39" t="s">
        <v>146</v>
      </c>
      <c r="N39" t="s">
        <v>141</v>
      </c>
    </row>
    <row r="40" spans="1:14" x14ac:dyDescent="0.75">
      <c r="A40" t="s">
        <v>192</v>
      </c>
      <c r="B40" t="s">
        <v>351</v>
      </c>
      <c r="C40" t="s">
        <v>175</v>
      </c>
      <c r="D40" s="16">
        <v>26656</v>
      </c>
      <c r="E40" s="16">
        <f>Table6[[#This Row],[Fee (USD)]]*1.14</f>
        <v>30387.839999999997</v>
      </c>
      <c r="F40" t="s">
        <v>343</v>
      </c>
      <c r="G40" t="str">
        <f>Sub_Phase_order!$A$5</f>
        <v>Build</v>
      </c>
      <c r="H40" t="s">
        <v>359</v>
      </c>
      <c r="I40" t="s">
        <v>146</v>
      </c>
      <c r="J40" t="str">
        <f>Forecast_Legends!$A$5</f>
        <v>No</v>
      </c>
      <c r="K40">
        <v>0</v>
      </c>
      <c r="L40" t="s">
        <v>341</v>
      </c>
      <c r="M40" t="s">
        <v>146</v>
      </c>
      <c r="N40" t="s">
        <v>141</v>
      </c>
    </row>
    <row r="41" spans="1:14" x14ac:dyDescent="0.75">
      <c r="A41" t="s">
        <v>193</v>
      </c>
      <c r="B41" t="s">
        <v>351</v>
      </c>
      <c r="C41" t="s">
        <v>175</v>
      </c>
      <c r="D41" s="16">
        <v>26656</v>
      </c>
      <c r="E41" s="16">
        <f>Table6[[#This Row],[Fee (USD)]]*1.14</f>
        <v>30387.839999999997</v>
      </c>
      <c r="F41" t="s">
        <v>124</v>
      </c>
      <c r="G41" t="str">
        <f>Sub_Phase_order!$A$5</f>
        <v>Build</v>
      </c>
      <c r="H41" t="s">
        <v>359</v>
      </c>
      <c r="I41" t="s">
        <v>146</v>
      </c>
      <c r="J41" t="str">
        <f>Forecast_Legends!$A$5</f>
        <v>No</v>
      </c>
      <c r="K41">
        <v>0</v>
      </c>
      <c r="L41" t="s">
        <v>341</v>
      </c>
      <c r="M41" t="s">
        <v>146</v>
      </c>
      <c r="N41" t="s">
        <v>141</v>
      </c>
    </row>
    <row r="42" spans="1:14" x14ac:dyDescent="0.75">
      <c r="A42" t="s">
        <v>194</v>
      </c>
      <c r="B42" t="s">
        <v>351</v>
      </c>
      <c r="C42" t="s">
        <v>175</v>
      </c>
      <c r="D42" s="16">
        <v>26656</v>
      </c>
      <c r="E42" s="16">
        <f>Table6[[#This Row],[Fee (USD)]]*1.14</f>
        <v>30387.839999999997</v>
      </c>
      <c r="F42" t="s">
        <v>123</v>
      </c>
      <c r="G42" t="str">
        <f>Sub_Phase_order!$A$5</f>
        <v>Build</v>
      </c>
      <c r="H42" t="s">
        <v>359</v>
      </c>
      <c r="I42" t="s">
        <v>146</v>
      </c>
      <c r="J42" t="str">
        <f>Forecast_Legends!$A$5</f>
        <v>No</v>
      </c>
      <c r="K42">
        <v>0</v>
      </c>
      <c r="L42" t="s">
        <v>341</v>
      </c>
      <c r="M42" t="s">
        <v>146</v>
      </c>
      <c r="N42" t="s">
        <v>141</v>
      </c>
    </row>
    <row r="43" spans="1:14" x14ac:dyDescent="0.75">
      <c r="A43" t="s">
        <v>195</v>
      </c>
      <c r="B43" t="s">
        <v>350</v>
      </c>
      <c r="C43" t="s">
        <v>196</v>
      </c>
      <c r="D43" s="16">
        <v>18618</v>
      </c>
      <c r="E43" s="16">
        <f>Table6[[#This Row],[Fee (USD)]]*1.14</f>
        <v>21224.519999999997</v>
      </c>
      <c r="F43" t="s">
        <v>342</v>
      </c>
      <c r="G43" t="str">
        <f>Sub_Phase_order!$A$5</f>
        <v>Build</v>
      </c>
      <c r="H43" t="s">
        <v>359</v>
      </c>
      <c r="I43" t="s">
        <v>146</v>
      </c>
      <c r="J43" t="str">
        <f>Forecast_Legends!$A$5</f>
        <v>No</v>
      </c>
      <c r="K43">
        <v>0</v>
      </c>
      <c r="L43" t="s">
        <v>341</v>
      </c>
      <c r="M43" t="s">
        <v>146</v>
      </c>
      <c r="N43" t="s">
        <v>141</v>
      </c>
    </row>
    <row r="44" spans="1:14" x14ac:dyDescent="0.75">
      <c r="A44" t="s">
        <v>197</v>
      </c>
      <c r="B44" t="s">
        <v>350</v>
      </c>
      <c r="C44" t="s">
        <v>196</v>
      </c>
      <c r="D44" s="16">
        <v>18618</v>
      </c>
      <c r="E44" s="16">
        <f>Table6[[#This Row],[Fee (USD)]]*1.14</f>
        <v>21224.519999999997</v>
      </c>
      <c r="F44" t="s">
        <v>343</v>
      </c>
      <c r="G44" t="str">
        <f>Sub_Phase_order!$A$5</f>
        <v>Build</v>
      </c>
      <c r="H44" t="s">
        <v>359</v>
      </c>
      <c r="I44" t="s">
        <v>146</v>
      </c>
      <c r="J44" t="str">
        <f>Forecast_Legends!$A$5</f>
        <v>No</v>
      </c>
      <c r="K44">
        <v>0</v>
      </c>
      <c r="L44" t="s">
        <v>341</v>
      </c>
      <c r="M44" t="s">
        <v>146</v>
      </c>
      <c r="N44" t="s">
        <v>141</v>
      </c>
    </row>
    <row r="45" spans="1:14" x14ac:dyDescent="0.75">
      <c r="A45" t="s">
        <v>198</v>
      </c>
      <c r="B45" t="s">
        <v>350</v>
      </c>
      <c r="C45" t="s">
        <v>196</v>
      </c>
      <c r="D45" s="16">
        <v>18618</v>
      </c>
      <c r="E45" s="16">
        <f>Table6[[#This Row],[Fee (USD)]]*1.14</f>
        <v>21224.519999999997</v>
      </c>
      <c r="F45" t="s">
        <v>124</v>
      </c>
      <c r="G45" t="str">
        <f>Sub_Phase_order!$A$5</f>
        <v>Build</v>
      </c>
      <c r="H45" t="s">
        <v>359</v>
      </c>
      <c r="I45" t="s">
        <v>146</v>
      </c>
      <c r="J45" t="str">
        <f>Forecast_Legends!$A$5</f>
        <v>No</v>
      </c>
      <c r="K45">
        <v>0</v>
      </c>
      <c r="L45" t="s">
        <v>341</v>
      </c>
      <c r="M45" t="s">
        <v>146</v>
      </c>
      <c r="N45" t="s">
        <v>141</v>
      </c>
    </row>
    <row r="46" spans="1:14" x14ac:dyDescent="0.75">
      <c r="A46" t="s">
        <v>199</v>
      </c>
      <c r="B46" t="s">
        <v>350</v>
      </c>
      <c r="C46" t="s">
        <v>196</v>
      </c>
      <c r="D46" s="16">
        <v>18618</v>
      </c>
      <c r="E46" s="16">
        <f>Table6[[#This Row],[Fee (USD)]]*1.14</f>
        <v>21224.519999999997</v>
      </c>
      <c r="F46" t="s">
        <v>123</v>
      </c>
      <c r="G46" t="str">
        <f>Sub_Phase_order!$A$5</f>
        <v>Build</v>
      </c>
      <c r="H46" t="s">
        <v>359</v>
      </c>
      <c r="I46" t="s">
        <v>146</v>
      </c>
      <c r="J46" t="str">
        <f>Forecast_Legends!$A$5</f>
        <v>No</v>
      </c>
      <c r="K46">
        <v>0</v>
      </c>
      <c r="L46" t="s">
        <v>341</v>
      </c>
      <c r="M46" t="s">
        <v>146</v>
      </c>
      <c r="N46" t="s">
        <v>141</v>
      </c>
    </row>
    <row r="47" spans="1:14" x14ac:dyDescent="0.75">
      <c r="A47" t="s">
        <v>200</v>
      </c>
      <c r="B47" t="s">
        <v>56</v>
      </c>
      <c r="C47" t="s">
        <v>201</v>
      </c>
      <c r="D47" s="16">
        <v>26656</v>
      </c>
      <c r="E47" s="16">
        <f>Table6[[#This Row],[Fee (USD)]]*1.14</f>
        <v>30387.839999999997</v>
      </c>
      <c r="F47" t="s">
        <v>342</v>
      </c>
      <c r="G47" t="str">
        <f>Sub_Phase_order!$A$5</f>
        <v>Build</v>
      </c>
      <c r="H47" t="s">
        <v>359</v>
      </c>
      <c r="I47" t="s">
        <v>146</v>
      </c>
      <c r="J47" t="str">
        <f>Forecast_Legends!$A$5</f>
        <v>No</v>
      </c>
      <c r="K47">
        <v>0</v>
      </c>
      <c r="L47" t="s">
        <v>341</v>
      </c>
      <c r="M47" t="s">
        <v>146</v>
      </c>
      <c r="N47" t="s">
        <v>141</v>
      </c>
    </row>
    <row r="48" spans="1:14" x14ac:dyDescent="0.75">
      <c r="A48" t="s">
        <v>202</v>
      </c>
      <c r="B48" t="s">
        <v>352</v>
      </c>
      <c r="C48" t="s">
        <v>201</v>
      </c>
      <c r="D48" s="16">
        <v>26656</v>
      </c>
      <c r="E48" s="16">
        <f>Table6[[#This Row],[Fee (USD)]]*1.14</f>
        <v>30387.839999999997</v>
      </c>
      <c r="F48" t="s">
        <v>343</v>
      </c>
      <c r="G48" t="str">
        <f>Sub_Phase_order!$A$5</f>
        <v>Build</v>
      </c>
      <c r="H48" t="s">
        <v>359</v>
      </c>
      <c r="I48" t="s">
        <v>146</v>
      </c>
      <c r="J48" t="str">
        <f>Forecast_Legends!$A$5</f>
        <v>No</v>
      </c>
      <c r="K48">
        <v>0</v>
      </c>
      <c r="L48" t="s">
        <v>341</v>
      </c>
      <c r="M48" t="s">
        <v>146</v>
      </c>
      <c r="N48" t="s">
        <v>141</v>
      </c>
    </row>
    <row r="49" spans="1:14" x14ac:dyDescent="0.75">
      <c r="A49" t="s">
        <v>203</v>
      </c>
      <c r="B49" t="s">
        <v>352</v>
      </c>
      <c r="C49" t="s">
        <v>201</v>
      </c>
      <c r="D49" s="16">
        <v>26656</v>
      </c>
      <c r="E49" s="16">
        <f>Table6[[#This Row],[Fee (USD)]]*1.14</f>
        <v>30387.839999999997</v>
      </c>
      <c r="F49" t="s">
        <v>124</v>
      </c>
      <c r="G49" t="str">
        <f>Sub_Phase_order!$A$5</f>
        <v>Build</v>
      </c>
      <c r="H49" t="s">
        <v>359</v>
      </c>
      <c r="I49" t="s">
        <v>146</v>
      </c>
      <c r="J49" t="str">
        <f>Forecast_Legends!$A$5</f>
        <v>No</v>
      </c>
      <c r="K49">
        <v>0</v>
      </c>
      <c r="L49" t="s">
        <v>341</v>
      </c>
      <c r="M49" t="s">
        <v>146</v>
      </c>
      <c r="N49" t="s">
        <v>141</v>
      </c>
    </row>
    <row r="50" spans="1:14" x14ac:dyDescent="0.75">
      <c r="A50" t="s">
        <v>204</v>
      </c>
      <c r="B50" t="s">
        <v>352</v>
      </c>
      <c r="C50" t="s">
        <v>201</v>
      </c>
      <c r="D50" s="16">
        <v>26656</v>
      </c>
      <c r="E50" s="16">
        <f>Table6[[#This Row],[Fee (USD)]]*1.14</f>
        <v>30387.839999999997</v>
      </c>
      <c r="F50" t="s">
        <v>123</v>
      </c>
      <c r="G50" t="str">
        <f>Sub_Phase_order!$A$5</f>
        <v>Build</v>
      </c>
      <c r="H50" t="s">
        <v>359</v>
      </c>
      <c r="I50" t="s">
        <v>146</v>
      </c>
      <c r="J50" t="str">
        <f>Forecast_Legends!$A$5</f>
        <v>No</v>
      </c>
      <c r="K50">
        <v>0</v>
      </c>
      <c r="L50" t="s">
        <v>341</v>
      </c>
      <c r="M50" t="s">
        <v>146</v>
      </c>
      <c r="N50" t="s">
        <v>141</v>
      </c>
    </row>
    <row r="51" spans="1:14" x14ac:dyDescent="0.75">
      <c r="A51" t="s">
        <v>205</v>
      </c>
      <c r="B51" t="s">
        <v>353</v>
      </c>
      <c r="C51" t="s">
        <v>201</v>
      </c>
      <c r="D51" s="16">
        <v>26656</v>
      </c>
      <c r="E51" s="16">
        <f>Table6[[#This Row],[Fee (USD)]]*1.14</f>
        <v>30387.839999999997</v>
      </c>
      <c r="F51" t="s">
        <v>342</v>
      </c>
      <c r="G51" t="str">
        <f>Sub_Phase_order!$A$5</f>
        <v>Build</v>
      </c>
      <c r="H51" t="s">
        <v>359</v>
      </c>
      <c r="I51" t="s">
        <v>146</v>
      </c>
      <c r="J51" t="str">
        <f>Forecast_Legends!$A$5</f>
        <v>No</v>
      </c>
      <c r="K51">
        <v>0</v>
      </c>
      <c r="L51" t="s">
        <v>341</v>
      </c>
      <c r="M51" t="s">
        <v>146</v>
      </c>
      <c r="N51" t="s">
        <v>141</v>
      </c>
    </row>
    <row r="52" spans="1:14" x14ac:dyDescent="0.75">
      <c r="A52" t="s">
        <v>206</v>
      </c>
      <c r="B52" t="s">
        <v>353</v>
      </c>
      <c r="C52" t="s">
        <v>201</v>
      </c>
      <c r="D52" s="16">
        <v>26656</v>
      </c>
      <c r="E52" s="16">
        <f>Table6[[#This Row],[Fee (USD)]]*1.14</f>
        <v>30387.839999999997</v>
      </c>
      <c r="F52" t="s">
        <v>343</v>
      </c>
      <c r="G52" t="str">
        <f>Sub_Phase_order!$A$5</f>
        <v>Build</v>
      </c>
      <c r="H52" t="s">
        <v>359</v>
      </c>
      <c r="I52" t="s">
        <v>146</v>
      </c>
      <c r="J52" t="str">
        <f>Forecast_Legends!$A$5</f>
        <v>No</v>
      </c>
      <c r="K52">
        <v>0</v>
      </c>
      <c r="L52" t="s">
        <v>341</v>
      </c>
      <c r="M52" t="s">
        <v>146</v>
      </c>
      <c r="N52" t="s">
        <v>141</v>
      </c>
    </row>
    <row r="53" spans="1:14" x14ac:dyDescent="0.75">
      <c r="A53" t="s">
        <v>207</v>
      </c>
      <c r="B53" t="s">
        <v>353</v>
      </c>
      <c r="C53" t="s">
        <v>201</v>
      </c>
      <c r="D53" s="16">
        <v>26656</v>
      </c>
      <c r="E53" s="16">
        <f>Table6[[#This Row],[Fee (USD)]]*1.14</f>
        <v>30387.839999999997</v>
      </c>
      <c r="F53" t="s">
        <v>124</v>
      </c>
      <c r="G53" t="str">
        <f>Sub_Phase_order!$A$5</f>
        <v>Build</v>
      </c>
      <c r="H53" t="s">
        <v>359</v>
      </c>
      <c r="I53" t="s">
        <v>146</v>
      </c>
      <c r="J53" t="str">
        <f>Forecast_Legends!$A$5</f>
        <v>No</v>
      </c>
      <c r="K53">
        <v>0</v>
      </c>
      <c r="L53" t="s">
        <v>341</v>
      </c>
      <c r="M53" t="s">
        <v>146</v>
      </c>
      <c r="N53" t="s">
        <v>141</v>
      </c>
    </row>
    <row r="54" spans="1:14" x14ac:dyDescent="0.75">
      <c r="A54" t="s">
        <v>208</v>
      </c>
      <c r="B54" t="s">
        <v>353</v>
      </c>
      <c r="C54" t="s">
        <v>201</v>
      </c>
      <c r="D54" s="16">
        <v>26656</v>
      </c>
      <c r="E54" s="16">
        <f>Table6[[#This Row],[Fee (USD)]]*1.14</f>
        <v>30387.839999999997</v>
      </c>
      <c r="F54" t="s">
        <v>123</v>
      </c>
      <c r="G54" t="str">
        <f>Sub_Phase_order!$A$5</f>
        <v>Build</v>
      </c>
      <c r="H54" t="s">
        <v>359</v>
      </c>
      <c r="I54" t="s">
        <v>146</v>
      </c>
      <c r="J54" t="str">
        <f>Forecast_Legends!$A$5</f>
        <v>No</v>
      </c>
      <c r="K54">
        <v>0</v>
      </c>
      <c r="L54" t="s">
        <v>341</v>
      </c>
      <c r="M54" t="s">
        <v>146</v>
      </c>
      <c r="N54" t="s">
        <v>141</v>
      </c>
    </row>
    <row r="55" spans="1:14" x14ac:dyDescent="0.75">
      <c r="A55" t="s">
        <v>209</v>
      </c>
      <c r="B55" t="s">
        <v>354</v>
      </c>
      <c r="C55" t="s">
        <v>210</v>
      </c>
      <c r="D55" s="16">
        <v>26656</v>
      </c>
      <c r="E55" s="16">
        <f>Table6[[#This Row],[Fee (USD)]]*1.14</f>
        <v>30387.839999999997</v>
      </c>
      <c r="F55" t="s">
        <v>342</v>
      </c>
      <c r="G55" t="str">
        <f>Sub_Phase_order!$A$5</f>
        <v>Build</v>
      </c>
      <c r="H55" t="s">
        <v>359</v>
      </c>
      <c r="I55" t="s">
        <v>146</v>
      </c>
      <c r="J55" t="str">
        <f>Forecast_Legends!$A$5</f>
        <v>No</v>
      </c>
      <c r="K55">
        <v>0</v>
      </c>
      <c r="L55" t="s">
        <v>341</v>
      </c>
      <c r="M55" t="s">
        <v>146</v>
      </c>
      <c r="N55" t="s">
        <v>141</v>
      </c>
    </row>
    <row r="56" spans="1:14" x14ac:dyDescent="0.75">
      <c r="A56" t="s">
        <v>211</v>
      </c>
      <c r="B56" t="s">
        <v>354</v>
      </c>
      <c r="C56" t="s">
        <v>210</v>
      </c>
      <c r="D56" s="16">
        <v>26656</v>
      </c>
      <c r="E56" s="16">
        <f>Table6[[#This Row],[Fee (USD)]]*1.14</f>
        <v>30387.839999999997</v>
      </c>
      <c r="F56" t="s">
        <v>343</v>
      </c>
      <c r="G56" t="str">
        <f>Sub_Phase_order!$A$5</f>
        <v>Build</v>
      </c>
      <c r="H56" t="s">
        <v>359</v>
      </c>
      <c r="I56" t="s">
        <v>146</v>
      </c>
      <c r="J56" t="str">
        <f>Forecast_Legends!$A$5</f>
        <v>No</v>
      </c>
      <c r="K56">
        <v>0</v>
      </c>
      <c r="L56" t="s">
        <v>341</v>
      </c>
      <c r="M56" t="s">
        <v>146</v>
      </c>
      <c r="N56" t="s">
        <v>141</v>
      </c>
    </row>
    <row r="57" spans="1:14" x14ac:dyDescent="0.75">
      <c r="A57" t="s">
        <v>212</v>
      </c>
      <c r="B57" t="s">
        <v>126</v>
      </c>
      <c r="C57" t="s">
        <v>213</v>
      </c>
      <c r="D57" s="16">
        <v>26656</v>
      </c>
      <c r="E57" s="16">
        <f>Table6[[#This Row],[Fee (USD)]]*1.14</f>
        <v>30387.839999999997</v>
      </c>
      <c r="F57" t="s">
        <v>342</v>
      </c>
      <c r="G57" t="str">
        <f>Sub_Phase_order!$A$5</f>
        <v>Build</v>
      </c>
      <c r="H57" t="s">
        <v>359</v>
      </c>
      <c r="I57" t="s">
        <v>146</v>
      </c>
      <c r="J57" t="str">
        <f>Forecast_Legends!$A$5</f>
        <v>No</v>
      </c>
      <c r="K57">
        <v>0</v>
      </c>
      <c r="L57" t="s">
        <v>341</v>
      </c>
      <c r="M57" t="s">
        <v>146</v>
      </c>
      <c r="N57" t="s">
        <v>141</v>
      </c>
    </row>
    <row r="58" spans="1:14" x14ac:dyDescent="0.75">
      <c r="A58" t="s">
        <v>214</v>
      </c>
      <c r="B58" t="s">
        <v>126</v>
      </c>
      <c r="C58" t="s">
        <v>213</v>
      </c>
      <c r="D58" s="16">
        <v>26656</v>
      </c>
      <c r="E58" s="16">
        <f>Table6[[#This Row],[Fee (USD)]]*1.14</f>
        <v>30387.839999999997</v>
      </c>
      <c r="F58" t="s">
        <v>343</v>
      </c>
      <c r="G58" t="str">
        <f>Sub_Phase_order!$A$5</f>
        <v>Build</v>
      </c>
      <c r="H58" t="s">
        <v>359</v>
      </c>
      <c r="I58" t="s">
        <v>146</v>
      </c>
      <c r="J58" t="str">
        <f>Forecast_Legends!$A$5</f>
        <v>No</v>
      </c>
      <c r="K58">
        <v>0</v>
      </c>
      <c r="L58" t="s">
        <v>341</v>
      </c>
      <c r="M58" t="s">
        <v>146</v>
      </c>
      <c r="N58" t="s">
        <v>141</v>
      </c>
    </row>
    <row r="59" spans="1:14" x14ac:dyDescent="0.75">
      <c r="A59" t="s">
        <v>215</v>
      </c>
      <c r="B59" t="s">
        <v>126</v>
      </c>
      <c r="C59" t="s">
        <v>213</v>
      </c>
      <c r="D59" s="16">
        <v>26656</v>
      </c>
      <c r="E59" s="16">
        <f>Table6[[#This Row],[Fee (USD)]]*1.14</f>
        <v>30387.839999999997</v>
      </c>
      <c r="F59" t="s">
        <v>124</v>
      </c>
      <c r="G59" t="str">
        <f>Sub_Phase_order!$A$5</f>
        <v>Build</v>
      </c>
      <c r="H59" t="s">
        <v>359</v>
      </c>
      <c r="I59" t="s">
        <v>146</v>
      </c>
      <c r="J59" t="str">
        <f>Forecast_Legends!$A$5</f>
        <v>No</v>
      </c>
      <c r="K59">
        <v>0</v>
      </c>
      <c r="L59" t="s">
        <v>341</v>
      </c>
      <c r="M59" t="s">
        <v>146</v>
      </c>
      <c r="N59" t="s">
        <v>141</v>
      </c>
    </row>
    <row r="60" spans="1:14" x14ac:dyDescent="0.75">
      <c r="A60" t="s">
        <v>216</v>
      </c>
      <c r="B60" t="s">
        <v>126</v>
      </c>
      <c r="C60" t="s">
        <v>213</v>
      </c>
      <c r="D60" s="16">
        <v>26656</v>
      </c>
      <c r="E60" s="16">
        <f>Table6[[#This Row],[Fee (USD)]]*1.14</f>
        <v>30387.839999999997</v>
      </c>
      <c r="F60" t="s">
        <v>123</v>
      </c>
      <c r="G60" t="str">
        <f>Sub_Phase_order!$A$5</f>
        <v>Build</v>
      </c>
      <c r="H60" t="s">
        <v>359</v>
      </c>
      <c r="I60" t="s">
        <v>146</v>
      </c>
      <c r="J60" t="str">
        <f>Forecast_Legends!$A$5</f>
        <v>No</v>
      </c>
      <c r="K60">
        <v>0</v>
      </c>
      <c r="L60" t="s">
        <v>341</v>
      </c>
      <c r="M60" t="s">
        <v>146</v>
      </c>
      <c r="N60" t="s">
        <v>141</v>
      </c>
    </row>
    <row r="61" spans="1:14" x14ac:dyDescent="0.75">
      <c r="A61" t="s">
        <v>217</v>
      </c>
      <c r="B61" t="s">
        <v>349</v>
      </c>
      <c r="C61" t="s">
        <v>213</v>
      </c>
      <c r="D61" s="16">
        <v>26656</v>
      </c>
      <c r="E61" s="16">
        <f>Table6[[#This Row],[Fee (USD)]]*1.14</f>
        <v>30387.839999999997</v>
      </c>
      <c r="F61" t="s">
        <v>342</v>
      </c>
      <c r="G61" t="str">
        <f>Sub_Phase_order!$A$5</f>
        <v>Build</v>
      </c>
      <c r="H61" t="s">
        <v>359</v>
      </c>
      <c r="I61" t="s">
        <v>146</v>
      </c>
      <c r="J61" t="str">
        <f>Forecast_Legends!$A$5</f>
        <v>No</v>
      </c>
      <c r="K61">
        <v>0</v>
      </c>
      <c r="L61" t="s">
        <v>341</v>
      </c>
      <c r="M61" t="s">
        <v>146</v>
      </c>
      <c r="N61" t="s">
        <v>141</v>
      </c>
    </row>
    <row r="62" spans="1:14" x14ac:dyDescent="0.75">
      <c r="A62" t="s">
        <v>218</v>
      </c>
      <c r="B62" t="s">
        <v>349</v>
      </c>
      <c r="C62" t="s">
        <v>213</v>
      </c>
      <c r="D62" s="16">
        <v>26656</v>
      </c>
      <c r="E62" s="16">
        <f>Table6[[#This Row],[Fee (USD)]]*1.14</f>
        <v>30387.839999999997</v>
      </c>
      <c r="F62" t="s">
        <v>343</v>
      </c>
      <c r="G62" t="str">
        <f>Sub_Phase_order!$A$5</f>
        <v>Build</v>
      </c>
      <c r="H62" t="s">
        <v>359</v>
      </c>
      <c r="I62" t="s">
        <v>146</v>
      </c>
      <c r="J62" t="str">
        <f>Forecast_Legends!$A$5</f>
        <v>No</v>
      </c>
      <c r="K62">
        <v>0</v>
      </c>
      <c r="L62" t="s">
        <v>341</v>
      </c>
      <c r="M62" t="s">
        <v>146</v>
      </c>
      <c r="N62" t="s">
        <v>141</v>
      </c>
    </row>
    <row r="63" spans="1:14" x14ac:dyDescent="0.75">
      <c r="A63" t="s">
        <v>219</v>
      </c>
      <c r="B63" t="s">
        <v>349</v>
      </c>
      <c r="C63" t="s">
        <v>213</v>
      </c>
      <c r="D63" s="16">
        <v>26656</v>
      </c>
      <c r="E63" s="16">
        <f>Table6[[#This Row],[Fee (USD)]]*1.14</f>
        <v>30387.839999999997</v>
      </c>
      <c r="F63" t="s">
        <v>124</v>
      </c>
      <c r="G63" t="str">
        <f>Sub_Phase_order!$A$5</f>
        <v>Build</v>
      </c>
      <c r="H63" t="s">
        <v>359</v>
      </c>
      <c r="I63" t="s">
        <v>146</v>
      </c>
      <c r="J63" t="str">
        <f>Forecast_Legends!$A$5</f>
        <v>No</v>
      </c>
      <c r="K63">
        <v>0</v>
      </c>
      <c r="L63" t="s">
        <v>341</v>
      </c>
      <c r="M63" t="s">
        <v>146</v>
      </c>
      <c r="N63" t="s">
        <v>141</v>
      </c>
    </row>
    <row r="64" spans="1:14" x14ac:dyDescent="0.75">
      <c r="A64" t="s">
        <v>220</v>
      </c>
      <c r="B64" t="s">
        <v>349</v>
      </c>
      <c r="C64" t="s">
        <v>213</v>
      </c>
      <c r="D64" s="16">
        <v>26656</v>
      </c>
      <c r="E64" s="16">
        <f>Table6[[#This Row],[Fee (USD)]]*1.14</f>
        <v>30387.839999999997</v>
      </c>
      <c r="F64" t="s">
        <v>123</v>
      </c>
      <c r="G64" t="str">
        <f>Sub_Phase_order!$A$5</f>
        <v>Build</v>
      </c>
      <c r="H64" t="s">
        <v>359</v>
      </c>
      <c r="I64" t="s">
        <v>146</v>
      </c>
      <c r="J64" t="str">
        <f>Forecast_Legends!$A$5</f>
        <v>No</v>
      </c>
      <c r="K64">
        <v>0</v>
      </c>
      <c r="L64" t="s">
        <v>341</v>
      </c>
      <c r="M64" t="s">
        <v>146</v>
      </c>
      <c r="N64" t="s">
        <v>141</v>
      </c>
    </row>
    <row r="65" spans="1:14" x14ac:dyDescent="0.75">
      <c r="A65" t="s">
        <v>221</v>
      </c>
      <c r="B65" t="s">
        <v>42</v>
      </c>
      <c r="C65" t="s">
        <v>213</v>
      </c>
      <c r="D65" s="16">
        <v>26656</v>
      </c>
      <c r="E65" s="16">
        <f>Table6[[#This Row],[Fee (USD)]]*1.14</f>
        <v>30387.839999999997</v>
      </c>
      <c r="F65" t="s">
        <v>342</v>
      </c>
      <c r="G65" t="str">
        <f>Sub_Phase_order!$A$5</f>
        <v>Build</v>
      </c>
      <c r="H65" t="s">
        <v>359</v>
      </c>
      <c r="I65" t="s">
        <v>146</v>
      </c>
      <c r="J65" t="str">
        <f>Forecast_Legends!$A$5</f>
        <v>No</v>
      </c>
      <c r="K65">
        <v>0</v>
      </c>
      <c r="L65" t="s">
        <v>341</v>
      </c>
      <c r="M65" t="s">
        <v>146</v>
      </c>
      <c r="N65" t="s">
        <v>141</v>
      </c>
    </row>
    <row r="66" spans="1:14" x14ac:dyDescent="0.75">
      <c r="A66" t="s">
        <v>222</v>
      </c>
      <c r="B66" t="s">
        <v>42</v>
      </c>
      <c r="C66" t="s">
        <v>213</v>
      </c>
      <c r="D66" s="16">
        <v>26656</v>
      </c>
      <c r="E66" s="16">
        <f>Table6[[#This Row],[Fee (USD)]]*1.14</f>
        <v>30387.839999999997</v>
      </c>
      <c r="F66" t="s">
        <v>343</v>
      </c>
      <c r="G66" t="str">
        <f>Sub_Phase_order!$A$5</f>
        <v>Build</v>
      </c>
      <c r="H66" t="s">
        <v>359</v>
      </c>
      <c r="I66" t="s">
        <v>146</v>
      </c>
      <c r="J66" t="str">
        <f>Forecast_Legends!$A$5</f>
        <v>No</v>
      </c>
      <c r="K66">
        <v>0</v>
      </c>
      <c r="L66" t="s">
        <v>341</v>
      </c>
      <c r="M66" t="s">
        <v>146</v>
      </c>
      <c r="N66" t="s">
        <v>141</v>
      </c>
    </row>
    <row r="67" spans="1:14" x14ac:dyDescent="0.75">
      <c r="A67" t="s">
        <v>223</v>
      </c>
      <c r="B67" t="s">
        <v>42</v>
      </c>
      <c r="C67" t="s">
        <v>213</v>
      </c>
      <c r="D67" s="16">
        <v>26656</v>
      </c>
      <c r="E67" s="16">
        <f>Table6[[#This Row],[Fee (USD)]]*1.14</f>
        <v>30387.839999999997</v>
      </c>
      <c r="F67" t="s">
        <v>124</v>
      </c>
      <c r="G67" t="str">
        <f>Sub_Phase_order!$A$5</f>
        <v>Build</v>
      </c>
      <c r="H67" t="s">
        <v>359</v>
      </c>
      <c r="I67" t="s">
        <v>146</v>
      </c>
      <c r="J67" t="str">
        <f>Forecast_Legends!$A$5</f>
        <v>No</v>
      </c>
      <c r="K67">
        <v>0</v>
      </c>
      <c r="L67" t="s">
        <v>341</v>
      </c>
      <c r="M67" t="s">
        <v>146</v>
      </c>
      <c r="N67" t="s">
        <v>141</v>
      </c>
    </row>
    <row r="68" spans="1:14" x14ac:dyDescent="0.75">
      <c r="A68" t="s">
        <v>224</v>
      </c>
      <c r="B68" t="s">
        <v>42</v>
      </c>
      <c r="C68" t="s">
        <v>213</v>
      </c>
      <c r="D68" s="16">
        <v>26632</v>
      </c>
      <c r="E68" s="16">
        <f>Table6[[#This Row],[Fee (USD)]]*1.14</f>
        <v>30360.479999999996</v>
      </c>
      <c r="F68" t="s">
        <v>123</v>
      </c>
      <c r="G68" t="str">
        <f>Sub_Phase_order!$A$5</f>
        <v>Build</v>
      </c>
      <c r="H68" t="s">
        <v>359</v>
      </c>
      <c r="I68" t="s">
        <v>146</v>
      </c>
      <c r="J68" t="str">
        <f>Forecast_Legends!$A$5</f>
        <v>No</v>
      </c>
      <c r="K68">
        <v>0</v>
      </c>
      <c r="L68" t="s">
        <v>341</v>
      </c>
      <c r="M68" t="s">
        <v>146</v>
      </c>
      <c r="N68" t="s">
        <v>141</v>
      </c>
    </row>
    <row r="69" spans="1:14" x14ac:dyDescent="0.75">
      <c r="A69" t="s">
        <v>225</v>
      </c>
      <c r="B69" t="s">
        <v>345</v>
      </c>
      <c r="C69" t="s">
        <v>226</v>
      </c>
      <c r="D69" s="16">
        <v>26656</v>
      </c>
      <c r="E69" s="16">
        <f>Table6[[#This Row],[Fee (USD)]]*1.14</f>
        <v>30387.839999999997</v>
      </c>
      <c r="F69" t="s">
        <v>342</v>
      </c>
      <c r="G69" t="str">
        <f>Sub_Phase_order!$A$6</f>
        <v>Stabilize</v>
      </c>
      <c r="H69" t="s">
        <v>359</v>
      </c>
      <c r="I69" t="s">
        <v>146</v>
      </c>
      <c r="J69" t="str">
        <f>Forecast_Legends!$A$5</f>
        <v>No</v>
      </c>
      <c r="K69">
        <v>0</v>
      </c>
      <c r="L69" t="s">
        <v>341</v>
      </c>
      <c r="M69" t="s">
        <v>146</v>
      </c>
      <c r="N69" t="s">
        <v>141</v>
      </c>
    </row>
    <row r="70" spans="1:14" x14ac:dyDescent="0.75">
      <c r="A70" t="s">
        <v>227</v>
      </c>
      <c r="B70" t="s">
        <v>345</v>
      </c>
      <c r="C70" t="s">
        <v>226</v>
      </c>
      <c r="D70" s="16">
        <v>26656</v>
      </c>
      <c r="E70" s="16">
        <f>Table6[[#This Row],[Fee (USD)]]*1.14</f>
        <v>30387.839999999997</v>
      </c>
      <c r="F70" t="s">
        <v>343</v>
      </c>
      <c r="G70" t="str">
        <f>Sub_Phase_order!$A$6</f>
        <v>Stabilize</v>
      </c>
      <c r="H70" t="s">
        <v>359</v>
      </c>
      <c r="I70" t="s">
        <v>146</v>
      </c>
      <c r="J70" t="str">
        <f>Forecast_Legends!$A$5</f>
        <v>No</v>
      </c>
      <c r="K70">
        <v>0</v>
      </c>
      <c r="L70" t="s">
        <v>341</v>
      </c>
      <c r="M70" t="s">
        <v>146</v>
      </c>
      <c r="N70" t="s">
        <v>141</v>
      </c>
    </row>
    <row r="71" spans="1:14" x14ac:dyDescent="0.75">
      <c r="A71" t="s">
        <v>228</v>
      </c>
      <c r="B71" t="s">
        <v>345</v>
      </c>
      <c r="C71" t="s">
        <v>226</v>
      </c>
      <c r="D71" s="16">
        <v>26656</v>
      </c>
      <c r="E71" s="16">
        <f>Table6[[#This Row],[Fee (USD)]]*1.14</f>
        <v>30387.839999999997</v>
      </c>
      <c r="F71" t="s">
        <v>124</v>
      </c>
      <c r="G71" t="str">
        <f>Sub_Phase_order!$A$6</f>
        <v>Stabilize</v>
      </c>
      <c r="H71" t="s">
        <v>359</v>
      </c>
      <c r="I71" t="s">
        <v>146</v>
      </c>
      <c r="J71" t="str">
        <f>Forecast_Legends!$A$5</f>
        <v>No</v>
      </c>
      <c r="K71">
        <v>0</v>
      </c>
      <c r="L71" t="s">
        <v>341</v>
      </c>
      <c r="M71" t="s">
        <v>146</v>
      </c>
      <c r="N71" t="s">
        <v>141</v>
      </c>
    </row>
    <row r="72" spans="1:14" x14ac:dyDescent="0.75">
      <c r="A72" t="s">
        <v>229</v>
      </c>
      <c r="B72" t="s">
        <v>345</v>
      </c>
      <c r="C72" t="s">
        <v>226</v>
      </c>
      <c r="D72" s="16">
        <v>26656</v>
      </c>
      <c r="E72" s="16">
        <f>Table6[[#This Row],[Fee (USD)]]*1.14</f>
        <v>30387.839999999997</v>
      </c>
      <c r="F72" t="s">
        <v>123</v>
      </c>
      <c r="G72" t="str">
        <f>Sub_Phase_order!$A$6</f>
        <v>Stabilize</v>
      </c>
      <c r="H72" t="s">
        <v>359</v>
      </c>
      <c r="I72" t="s">
        <v>146</v>
      </c>
      <c r="J72" t="str">
        <f>Forecast_Legends!$A$5</f>
        <v>No</v>
      </c>
      <c r="K72">
        <v>0</v>
      </c>
      <c r="L72" t="s">
        <v>341</v>
      </c>
      <c r="M72" t="s">
        <v>146</v>
      </c>
      <c r="N72" t="s">
        <v>141</v>
      </c>
    </row>
    <row r="73" spans="1:14" x14ac:dyDescent="0.75">
      <c r="A73" t="s">
        <v>230</v>
      </c>
      <c r="B73" t="s">
        <v>347</v>
      </c>
      <c r="C73" t="s">
        <v>226</v>
      </c>
      <c r="D73" s="16">
        <v>26656</v>
      </c>
      <c r="E73" s="16">
        <f>Table6[[#This Row],[Fee (USD)]]*1.14</f>
        <v>30387.839999999997</v>
      </c>
      <c r="F73" t="s">
        <v>342</v>
      </c>
      <c r="G73" t="str">
        <f>Sub_Phase_order!$A$6</f>
        <v>Stabilize</v>
      </c>
      <c r="H73" t="s">
        <v>359</v>
      </c>
      <c r="I73" t="s">
        <v>146</v>
      </c>
      <c r="J73" t="str">
        <f>Forecast_Legends!$A$5</f>
        <v>No</v>
      </c>
      <c r="K73">
        <v>0</v>
      </c>
      <c r="L73" t="s">
        <v>341</v>
      </c>
      <c r="M73" t="s">
        <v>146</v>
      </c>
      <c r="N73" t="s">
        <v>141</v>
      </c>
    </row>
    <row r="74" spans="1:14" x14ac:dyDescent="0.75">
      <c r="A74" t="s">
        <v>231</v>
      </c>
      <c r="B74" t="s">
        <v>347</v>
      </c>
      <c r="C74" t="s">
        <v>226</v>
      </c>
      <c r="D74" s="16">
        <v>26656</v>
      </c>
      <c r="E74" s="16">
        <f>Table6[[#This Row],[Fee (USD)]]*1.14</f>
        <v>30387.839999999997</v>
      </c>
      <c r="F74" t="s">
        <v>343</v>
      </c>
      <c r="G74" t="str">
        <f>Sub_Phase_order!$A$6</f>
        <v>Stabilize</v>
      </c>
      <c r="H74" t="s">
        <v>359</v>
      </c>
      <c r="I74" t="s">
        <v>146</v>
      </c>
      <c r="J74" t="str">
        <f>Forecast_Legends!$A$5</f>
        <v>No</v>
      </c>
      <c r="K74">
        <v>0</v>
      </c>
      <c r="L74" t="s">
        <v>341</v>
      </c>
      <c r="M74" t="s">
        <v>146</v>
      </c>
      <c r="N74" t="s">
        <v>141</v>
      </c>
    </row>
    <row r="75" spans="1:14" x14ac:dyDescent="0.75">
      <c r="A75" t="s">
        <v>232</v>
      </c>
      <c r="B75" t="s">
        <v>347</v>
      </c>
      <c r="C75" t="s">
        <v>226</v>
      </c>
      <c r="D75" s="16">
        <v>26656</v>
      </c>
      <c r="E75" s="16">
        <f>Table6[[#This Row],[Fee (USD)]]*1.14</f>
        <v>30387.839999999997</v>
      </c>
      <c r="F75" t="s">
        <v>124</v>
      </c>
      <c r="G75" t="str">
        <f>Sub_Phase_order!$A$6</f>
        <v>Stabilize</v>
      </c>
      <c r="H75" t="s">
        <v>359</v>
      </c>
      <c r="I75" t="s">
        <v>146</v>
      </c>
      <c r="J75" t="str">
        <f>Forecast_Legends!$A$5</f>
        <v>No</v>
      </c>
      <c r="K75">
        <v>0</v>
      </c>
      <c r="L75" t="s">
        <v>341</v>
      </c>
      <c r="M75" t="s">
        <v>146</v>
      </c>
      <c r="N75" t="s">
        <v>141</v>
      </c>
    </row>
    <row r="76" spans="1:14" x14ac:dyDescent="0.75">
      <c r="A76" t="s">
        <v>233</v>
      </c>
      <c r="B76" t="s">
        <v>347</v>
      </c>
      <c r="C76" t="s">
        <v>226</v>
      </c>
      <c r="D76" s="16">
        <v>26656</v>
      </c>
      <c r="E76" s="16">
        <f>Table6[[#This Row],[Fee (USD)]]*1.14</f>
        <v>30387.839999999997</v>
      </c>
      <c r="F76" t="s">
        <v>123</v>
      </c>
      <c r="G76" t="str">
        <f>Sub_Phase_order!$A$6</f>
        <v>Stabilize</v>
      </c>
      <c r="H76" t="s">
        <v>359</v>
      </c>
      <c r="I76" t="s">
        <v>146</v>
      </c>
      <c r="J76" t="str">
        <f>Forecast_Legends!$A$5</f>
        <v>No</v>
      </c>
      <c r="K76">
        <v>0</v>
      </c>
      <c r="L76" t="s">
        <v>341</v>
      </c>
      <c r="M76" t="s">
        <v>146</v>
      </c>
      <c r="N76" t="s">
        <v>141</v>
      </c>
    </row>
    <row r="77" spans="1:14" x14ac:dyDescent="0.75">
      <c r="A77" t="s">
        <v>234</v>
      </c>
      <c r="B77" t="s">
        <v>348</v>
      </c>
      <c r="C77" t="s">
        <v>226</v>
      </c>
      <c r="D77" s="16">
        <v>26656</v>
      </c>
      <c r="E77" s="16">
        <f>Table6[[#This Row],[Fee (USD)]]*1.14</f>
        <v>30387.839999999997</v>
      </c>
      <c r="F77" t="s">
        <v>342</v>
      </c>
      <c r="G77" t="str">
        <f>Sub_Phase_order!$A$6</f>
        <v>Stabilize</v>
      </c>
      <c r="H77" t="s">
        <v>359</v>
      </c>
      <c r="I77" t="s">
        <v>146</v>
      </c>
      <c r="J77" t="str">
        <f>Forecast_Legends!$A$5</f>
        <v>No</v>
      </c>
      <c r="K77">
        <v>0</v>
      </c>
      <c r="L77" t="s">
        <v>341</v>
      </c>
      <c r="M77" t="s">
        <v>146</v>
      </c>
      <c r="N77" t="s">
        <v>141</v>
      </c>
    </row>
    <row r="78" spans="1:14" x14ac:dyDescent="0.75">
      <c r="A78" t="s">
        <v>235</v>
      </c>
      <c r="B78" t="s">
        <v>348</v>
      </c>
      <c r="C78" t="s">
        <v>226</v>
      </c>
      <c r="D78" s="16">
        <v>26656</v>
      </c>
      <c r="E78" s="16">
        <f>Table6[[#This Row],[Fee (USD)]]*1.14</f>
        <v>30387.839999999997</v>
      </c>
      <c r="F78" t="s">
        <v>343</v>
      </c>
      <c r="G78" t="str">
        <f>Sub_Phase_order!$A$6</f>
        <v>Stabilize</v>
      </c>
      <c r="H78" t="s">
        <v>359</v>
      </c>
      <c r="I78" t="s">
        <v>146</v>
      </c>
      <c r="J78" t="str">
        <f>Forecast_Legends!$A$5</f>
        <v>No</v>
      </c>
      <c r="K78">
        <v>0</v>
      </c>
      <c r="L78" t="s">
        <v>341</v>
      </c>
      <c r="M78" t="s">
        <v>146</v>
      </c>
      <c r="N78" t="s">
        <v>141</v>
      </c>
    </row>
    <row r="79" spans="1:14" x14ac:dyDescent="0.75">
      <c r="A79" t="s">
        <v>236</v>
      </c>
      <c r="B79" t="s">
        <v>348</v>
      </c>
      <c r="C79" t="s">
        <v>226</v>
      </c>
      <c r="D79" s="16">
        <v>26656</v>
      </c>
      <c r="E79" s="16">
        <f>Table6[[#This Row],[Fee (USD)]]*1.14</f>
        <v>30387.839999999997</v>
      </c>
      <c r="F79" t="s">
        <v>124</v>
      </c>
      <c r="G79" t="str">
        <f>Sub_Phase_order!$A$6</f>
        <v>Stabilize</v>
      </c>
      <c r="H79" t="s">
        <v>359</v>
      </c>
      <c r="I79" t="s">
        <v>146</v>
      </c>
      <c r="J79" t="str">
        <f>Forecast_Legends!$A$5</f>
        <v>No</v>
      </c>
      <c r="K79">
        <v>0</v>
      </c>
      <c r="L79" t="s">
        <v>341</v>
      </c>
      <c r="M79" t="s">
        <v>146</v>
      </c>
      <c r="N79" t="s">
        <v>141</v>
      </c>
    </row>
    <row r="80" spans="1:14" x14ac:dyDescent="0.75">
      <c r="A80" t="s">
        <v>237</v>
      </c>
      <c r="B80" t="s">
        <v>348</v>
      </c>
      <c r="C80" t="s">
        <v>226</v>
      </c>
      <c r="D80" s="16">
        <v>26656</v>
      </c>
      <c r="E80" s="16">
        <f>Table6[[#This Row],[Fee (USD)]]*1.14</f>
        <v>30387.839999999997</v>
      </c>
      <c r="F80" t="s">
        <v>123</v>
      </c>
      <c r="G80" t="str">
        <f>Sub_Phase_order!$A$6</f>
        <v>Stabilize</v>
      </c>
      <c r="H80" t="s">
        <v>359</v>
      </c>
      <c r="I80" t="s">
        <v>146</v>
      </c>
      <c r="J80" t="str">
        <f>Forecast_Legends!$A$5</f>
        <v>No</v>
      </c>
      <c r="K80">
        <v>0</v>
      </c>
      <c r="L80" t="s">
        <v>341</v>
      </c>
      <c r="M80" t="s">
        <v>146</v>
      </c>
      <c r="N80" t="s">
        <v>141</v>
      </c>
    </row>
    <row r="81" spans="1:14" x14ac:dyDescent="0.75">
      <c r="A81" t="s">
        <v>238</v>
      </c>
      <c r="B81" t="s">
        <v>346</v>
      </c>
      <c r="C81" t="s">
        <v>226</v>
      </c>
      <c r="D81" s="16">
        <v>26656</v>
      </c>
      <c r="E81" s="16">
        <f>Table6[[#This Row],[Fee (USD)]]*1.14</f>
        <v>30387.839999999997</v>
      </c>
      <c r="F81" t="s">
        <v>342</v>
      </c>
      <c r="G81" t="str">
        <f>Sub_Phase_order!$A$6</f>
        <v>Stabilize</v>
      </c>
      <c r="H81" t="s">
        <v>359</v>
      </c>
      <c r="I81" t="s">
        <v>146</v>
      </c>
      <c r="J81" t="str">
        <f>Forecast_Legends!$A$5</f>
        <v>No</v>
      </c>
      <c r="K81">
        <v>0</v>
      </c>
      <c r="L81" t="s">
        <v>341</v>
      </c>
      <c r="M81" t="s">
        <v>146</v>
      </c>
      <c r="N81" t="s">
        <v>141</v>
      </c>
    </row>
    <row r="82" spans="1:14" x14ac:dyDescent="0.75">
      <c r="A82" t="s">
        <v>239</v>
      </c>
      <c r="B82" t="s">
        <v>346</v>
      </c>
      <c r="C82" t="s">
        <v>226</v>
      </c>
      <c r="D82" s="16">
        <v>26656</v>
      </c>
      <c r="E82" s="16">
        <f>Table6[[#This Row],[Fee (USD)]]*1.14</f>
        <v>30387.839999999997</v>
      </c>
      <c r="F82" t="s">
        <v>343</v>
      </c>
      <c r="G82" t="str">
        <f>Sub_Phase_order!$A$6</f>
        <v>Stabilize</v>
      </c>
      <c r="H82" t="s">
        <v>359</v>
      </c>
      <c r="I82" t="s">
        <v>146</v>
      </c>
      <c r="J82" t="str">
        <f>Forecast_Legends!$A$5</f>
        <v>No</v>
      </c>
      <c r="K82">
        <v>0</v>
      </c>
      <c r="L82" t="s">
        <v>341</v>
      </c>
      <c r="M82" t="s">
        <v>146</v>
      </c>
      <c r="N82" t="s">
        <v>141</v>
      </c>
    </row>
    <row r="83" spans="1:14" x14ac:dyDescent="0.75">
      <c r="A83" t="s">
        <v>240</v>
      </c>
      <c r="B83" t="s">
        <v>346</v>
      </c>
      <c r="C83" t="s">
        <v>226</v>
      </c>
      <c r="D83" s="16">
        <v>26656</v>
      </c>
      <c r="E83" s="16">
        <f>Table6[[#This Row],[Fee (USD)]]*1.14</f>
        <v>30387.839999999997</v>
      </c>
      <c r="F83" t="s">
        <v>124</v>
      </c>
      <c r="G83" t="str">
        <f>Sub_Phase_order!$A$6</f>
        <v>Stabilize</v>
      </c>
      <c r="H83" t="s">
        <v>359</v>
      </c>
      <c r="I83" t="s">
        <v>146</v>
      </c>
      <c r="J83" t="str">
        <f>Forecast_Legends!$A$5</f>
        <v>No</v>
      </c>
      <c r="K83">
        <v>0</v>
      </c>
      <c r="L83" t="s">
        <v>341</v>
      </c>
      <c r="M83" t="s">
        <v>146</v>
      </c>
      <c r="N83" t="s">
        <v>141</v>
      </c>
    </row>
    <row r="84" spans="1:14" x14ac:dyDescent="0.75">
      <c r="A84" t="s">
        <v>241</v>
      </c>
      <c r="B84" t="s">
        <v>346</v>
      </c>
      <c r="C84" t="s">
        <v>226</v>
      </c>
      <c r="D84" s="16">
        <v>26656</v>
      </c>
      <c r="E84" s="16">
        <f>Table6[[#This Row],[Fee (USD)]]*1.14</f>
        <v>30387.839999999997</v>
      </c>
      <c r="F84" t="s">
        <v>123</v>
      </c>
      <c r="G84" t="str">
        <f>Sub_Phase_order!$A$6</f>
        <v>Stabilize</v>
      </c>
      <c r="H84" t="s">
        <v>359</v>
      </c>
      <c r="I84" t="s">
        <v>146</v>
      </c>
      <c r="J84" t="str">
        <f>Forecast_Legends!$A$5</f>
        <v>No</v>
      </c>
      <c r="K84">
        <v>0</v>
      </c>
      <c r="L84" t="s">
        <v>341</v>
      </c>
      <c r="M84" t="s">
        <v>146</v>
      </c>
      <c r="N84" t="s">
        <v>141</v>
      </c>
    </row>
    <row r="85" spans="1:14" x14ac:dyDescent="0.75">
      <c r="A85" t="s">
        <v>242</v>
      </c>
      <c r="B85" t="s">
        <v>351</v>
      </c>
      <c r="C85" t="s">
        <v>226</v>
      </c>
      <c r="D85" s="16">
        <v>26656</v>
      </c>
      <c r="E85" s="16">
        <f>Table6[[#This Row],[Fee (USD)]]*1.14</f>
        <v>30387.839999999997</v>
      </c>
      <c r="F85" t="s">
        <v>342</v>
      </c>
      <c r="G85" t="str">
        <f>Sub_Phase_order!$A$6</f>
        <v>Stabilize</v>
      </c>
      <c r="H85" t="s">
        <v>359</v>
      </c>
      <c r="I85" t="s">
        <v>146</v>
      </c>
      <c r="J85" t="str">
        <f>Forecast_Legends!$A$5</f>
        <v>No</v>
      </c>
      <c r="K85">
        <v>0</v>
      </c>
      <c r="L85" t="s">
        <v>341</v>
      </c>
      <c r="M85" t="s">
        <v>146</v>
      </c>
      <c r="N85" t="s">
        <v>141</v>
      </c>
    </row>
    <row r="86" spans="1:14" x14ac:dyDescent="0.75">
      <c r="A86" t="s">
        <v>243</v>
      </c>
      <c r="B86" t="s">
        <v>351</v>
      </c>
      <c r="C86" t="s">
        <v>226</v>
      </c>
      <c r="D86" s="16">
        <v>26656</v>
      </c>
      <c r="E86" s="16">
        <f>Table6[[#This Row],[Fee (USD)]]*1.14</f>
        <v>30387.839999999997</v>
      </c>
      <c r="F86" t="s">
        <v>343</v>
      </c>
      <c r="G86" t="str">
        <f>Sub_Phase_order!$A$6</f>
        <v>Stabilize</v>
      </c>
      <c r="H86" t="s">
        <v>359</v>
      </c>
      <c r="I86" t="s">
        <v>146</v>
      </c>
      <c r="J86" t="str">
        <f>Forecast_Legends!$A$5</f>
        <v>No</v>
      </c>
      <c r="K86">
        <v>0</v>
      </c>
      <c r="L86" t="s">
        <v>341</v>
      </c>
      <c r="M86" t="s">
        <v>146</v>
      </c>
      <c r="N86" t="s">
        <v>141</v>
      </c>
    </row>
    <row r="87" spans="1:14" x14ac:dyDescent="0.75">
      <c r="A87" t="s">
        <v>244</v>
      </c>
      <c r="B87" t="s">
        <v>351</v>
      </c>
      <c r="C87" t="s">
        <v>226</v>
      </c>
      <c r="D87" s="16">
        <v>26656</v>
      </c>
      <c r="E87" s="16">
        <f>Table6[[#This Row],[Fee (USD)]]*1.14</f>
        <v>30387.839999999997</v>
      </c>
      <c r="F87" t="s">
        <v>124</v>
      </c>
      <c r="G87" t="str">
        <f>Sub_Phase_order!$A$6</f>
        <v>Stabilize</v>
      </c>
      <c r="H87" t="s">
        <v>359</v>
      </c>
      <c r="I87" t="s">
        <v>146</v>
      </c>
      <c r="J87" t="str">
        <f>Forecast_Legends!$A$5</f>
        <v>No</v>
      </c>
      <c r="K87">
        <v>0</v>
      </c>
      <c r="L87" t="s">
        <v>341</v>
      </c>
      <c r="M87" t="s">
        <v>146</v>
      </c>
      <c r="N87" t="s">
        <v>141</v>
      </c>
    </row>
    <row r="88" spans="1:14" x14ac:dyDescent="0.75">
      <c r="A88" t="s">
        <v>245</v>
      </c>
      <c r="B88" t="s">
        <v>351</v>
      </c>
      <c r="C88" t="s">
        <v>226</v>
      </c>
      <c r="D88" s="16">
        <v>26656</v>
      </c>
      <c r="E88" s="16">
        <f>Table6[[#This Row],[Fee (USD)]]*1.14</f>
        <v>30387.839999999997</v>
      </c>
      <c r="F88" t="s">
        <v>123</v>
      </c>
      <c r="G88" t="str">
        <f>Sub_Phase_order!$A$6</f>
        <v>Stabilize</v>
      </c>
      <c r="H88" t="s">
        <v>359</v>
      </c>
      <c r="I88" t="s">
        <v>146</v>
      </c>
      <c r="J88" t="str">
        <f>Forecast_Legends!$A$5</f>
        <v>No</v>
      </c>
      <c r="K88">
        <v>0</v>
      </c>
      <c r="L88" t="s">
        <v>341</v>
      </c>
      <c r="M88" t="s">
        <v>146</v>
      </c>
      <c r="N88" t="s">
        <v>141</v>
      </c>
    </row>
    <row r="89" spans="1:14" x14ac:dyDescent="0.75">
      <c r="A89" t="s">
        <v>246</v>
      </c>
      <c r="B89" t="s">
        <v>350</v>
      </c>
      <c r="C89" t="s">
        <v>247</v>
      </c>
      <c r="D89" s="16">
        <v>18618</v>
      </c>
      <c r="E89" s="16">
        <f>Table6[[#This Row],[Fee (USD)]]*1.14</f>
        <v>21224.519999999997</v>
      </c>
      <c r="F89" t="s">
        <v>342</v>
      </c>
      <c r="G89" t="str">
        <f>Sub_Phase_order!$A$6</f>
        <v>Stabilize</v>
      </c>
      <c r="H89" t="s">
        <v>359</v>
      </c>
      <c r="I89" t="s">
        <v>146</v>
      </c>
      <c r="J89" t="str">
        <f>Forecast_Legends!$A$5</f>
        <v>No</v>
      </c>
      <c r="K89">
        <v>0</v>
      </c>
      <c r="L89" t="s">
        <v>341</v>
      </c>
      <c r="M89" t="s">
        <v>146</v>
      </c>
      <c r="N89" t="s">
        <v>141</v>
      </c>
    </row>
    <row r="90" spans="1:14" x14ac:dyDescent="0.75">
      <c r="A90" t="s">
        <v>248</v>
      </c>
      <c r="B90" t="s">
        <v>350</v>
      </c>
      <c r="C90" t="s">
        <v>247</v>
      </c>
      <c r="D90" s="16">
        <v>18618</v>
      </c>
      <c r="E90" s="16">
        <f>Table6[[#This Row],[Fee (USD)]]*1.14</f>
        <v>21224.519999999997</v>
      </c>
      <c r="F90" t="s">
        <v>343</v>
      </c>
      <c r="G90" t="str">
        <f>Sub_Phase_order!$A$6</f>
        <v>Stabilize</v>
      </c>
      <c r="H90" t="s">
        <v>359</v>
      </c>
      <c r="I90" t="s">
        <v>146</v>
      </c>
      <c r="J90" t="str">
        <f>Forecast_Legends!$A$5</f>
        <v>No</v>
      </c>
      <c r="K90">
        <v>0</v>
      </c>
      <c r="L90" t="s">
        <v>341</v>
      </c>
      <c r="M90" t="s">
        <v>146</v>
      </c>
      <c r="N90" t="s">
        <v>141</v>
      </c>
    </row>
    <row r="91" spans="1:14" x14ac:dyDescent="0.75">
      <c r="A91" t="s">
        <v>249</v>
      </c>
      <c r="B91" t="s">
        <v>350</v>
      </c>
      <c r="C91" t="s">
        <v>247</v>
      </c>
      <c r="D91" s="16">
        <v>18618</v>
      </c>
      <c r="E91" s="16">
        <f>Table6[[#This Row],[Fee (USD)]]*1.14</f>
        <v>21224.519999999997</v>
      </c>
      <c r="F91" t="s">
        <v>124</v>
      </c>
      <c r="G91" t="str">
        <f>Sub_Phase_order!$A$6</f>
        <v>Stabilize</v>
      </c>
      <c r="H91" t="s">
        <v>359</v>
      </c>
      <c r="I91" t="s">
        <v>146</v>
      </c>
      <c r="J91" t="str">
        <f>Forecast_Legends!$A$5</f>
        <v>No</v>
      </c>
      <c r="K91">
        <v>0</v>
      </c>
      <c r="L91" t="s">
        <v>341</v>
      </c>
      <c r="M91" t="s">
        <v>146</v>
      </c>
      <c r="N91" t="s">
        <v>141</v>
      </c>
    </row>
    <row r="92" spans="1:14" x14ac:dyDescent="0.75">
      <c r="A92" t="s">
        <v>250</v>
      </c>
      <c r="B92" t="s">
        <v>350</v>
      </c>
      <c r="C92" t="s">
        <v>247</v>
      </c>
      <c r="D92" s="16">
        <v>18618</v>
      </c>
      <c r="E92" s="16">
        <f>Table6[[#This Row],[Fee (USD)]]*1.14</f>
        <v>21224.519999999997</v>
      </c>
      <c r="F92" t="s">
        <v>123</v>
      </c>
      <c r="G92" t="str">
        <f>Sub_Phase_order!$A$6</f>
        <v>Stabilize</v>
      </c>
      <c r="H92" t="s">
        <v>359</v>
      </c>
      <c r="I92" t="s">
        <v>146</v>
      </c>
      <c r="J92" t="str">
        <f>Forecast_Legends!$A$5</f>
        <v>No</v>
      </c>
      <c r="K92">
        <v>0</v>
      </c>
      <c r="L92" t="s">
        <v>341</v>
      </c>
      <c r="M92" t="s">
        <v>146</v>
      </c>
      <c r="N92" t="s">
        <v>141</v>
      </c>
    </row>
    <row r="93" spans="1:14" x14ac:dyDescent="0.75">
      <c r="A93" t="s">
        <v>251</v>
      </c>
      <c r="B93" t="s">
        <v>56</v>
      </c>
      <c r="C93" t="s">
        <v>252</v>
      </c>
      <c r="D93" s="16">
        <v>26656</v>
      </c>
      <c r="E93" s="16">
        <f>Table6[[#This Row],[Fee (USD)]]*1.14</f>
        <v>30387.839999999997</v>
      </c>
      <c r="F93" t="s">
        <v>342</v>
      </c>
      <c r="G93" t="str">
        <f>Sub_Phase_order!$A$6</f>
        <v>Stabilize</v>
      </c>
      <c r="H93" t="s">
        <v>359</v>
      </c>
      <c r="I93" t="s">
        <v>146</v>
      </c>
      <c r="J93" t="str">
        <f>Forecast_Legends!$A$5</f>
        <v>No</v>
      </c>
      <c r="K93">
        <v>0</v>
      </c>
      <c r="L93" t="s">
        <v>341</v>
      </c>
      <c r="M93" t="s">
        <v>146</v>
      </c>
      <c r="N93" t="s">
        <v>141</v>
      </c>
    </row>
    <row r="94" spans="1:14" x14ac:dyDescent="0.75">
      <c r="A94" t="s">
        <v>253</v>
      </c>
      <c r="B94" t="s">
        <v>352</v>
      </c>
      <c r="C94" t="s">
        <v>252</v>
      </c>
      <c r="D94" s="16">
        <v>26656</v>
      </c>
      <c r="E94" s="16">
        <f>Table6[[#This Row],[Fee (USD)]]*1.14</f>
        <v>30387.839999999997</v>
      </c>
      <c r="F94" t="s">
        <v>343</v>
      </c>
      <c r="G94" t="str">
        <f>Sub_Phase_order!$A$6</f>
        <v>Stabilize</v>
      </c>
      <c r="H94" t="s">
        <v>359</v>
      </c>
      <c r="I94" t="s">
        <v>146</v>
      </c>
      <c r="J94" t="str">
        <f>Forecast_Legends!$A$5</f>
        <v>No</v>
      </c>
      <c r="K94">
        <v>0</v>
      </c>
      <c r="L94" t="s">
        <v>341</v>
      </c>
      <c r="M94" t="s">
        <v>146</v>
      </c>
      <c r="N94" t="s">
        <v>141</v>
      </c>
    </row>
    <row r="95" spans="1:14" x14ac:dyDescent="0.75">
      <c r="A95" t="s">
        <v>254</v>
      </c>
      <c r="B95" t="s">
        <v>352</v>
      </c>
      <c r="C95" t="s">
        <v>252</v>
      </c>
      <c r="D95" s="16">
        <v>26656</v>
      </c>
      <c r="E95" s="16">
        <f>Table6[[#This Row],[Fee (USD)]]*1.14</f>
        <v>30387.839999999997</v>
      </c>
      <c r="F95" t="s">
        <v>124</v>
      </c>
      <c r="G95" t="str">
        <f>Sub_Phase_order!$A$6</f>
        <v>Stabilize</v>
      </c>
      <c r="H95" t="s">
        <v>359</v>
      </c>
      <c r="I95" t="s">
        <v>146</v>
      </c>
      <c r="J95" t="str">
        <f>Forecast_Legends!$A$5</f>
        <v>No</v>
      </c>
      <c r="K95">
        <v>0</v>
      </c>
      <c r="L95" t="s">
        <v>341</v>
      </c>
      <c r="M95" t="s">
        <v>146</v>
      </c>
      <c r="N95" t="s">
        <v>141</v>
      </c>
    </row>
    <row r="96" spans="1:14" x14ac:dyDescent="0.75">
      <c r="A96" t="s">
        <v>255</v>
      </c>
      <c r="B96" t="s">
        <v>352</v>
      </c>
      <c r="C96" t="s">
        <v>252</v>
      </c>
      <c r="D96" s="16">
        <v>26656</v>
      </c>
      <c r="E96" s="16">
        <f>Table6[[#This Row],[Fee (USD)]]*1.14</f>
        <v>30387.839999999997</v>
      </c>
      <c r="F96" t="s">
        <v>123</v>
      </c>
      <c r="G96" t="str">
        <f>Sub_Phase_order!$A$6</f>
        <v>Stabilize</v>
      </c>
      <c r="H96" t="s">
        <v>359</v>
      </c>
      <c r="I96" t="s">
        <v>146</v>
      </c>
      <c r="J96" t="str">
        <f>Forecast_Legends!$A$5</f>
        <v>No</v>
      </c>
      <c r="K96">
        <v>0</v>
      </c>
      <c r="L96" t="s">
        <v>341</v>
      </c>
      <c r="M96" t="s">
        <v>146</v>
      </c>
      <c r="N96" t="s">
        <v>141</v>
      </c>
    </row>
    <row r="97" spans="1:14" x14ac:dyDescent="0.75">
      <c r="A97" t="s">
        <v>256</v>
      </c>
      <c r="B97" t="s">
        <v>353</v>
      </c>
      <c r="C97" t="s">
        <v>252</v>
      </c>
      <c r="D97" s="16">
        <v>26656</v>
      </c>
      <c r="E97" s="16">
        <f>Table6[[#This Row],[Fee (USD)]]*1.14</f>
        <v>30387.839999999997</v>
      </c>
      <c r="F97" t="s">
        <v>342</v>
      </c>
      <c r="G97" t="str">
        <f>Sub_Phase_order!$A$6</f>
        <v>Stabilize</v>
      </c>
      <c r="H97" t="s">
        <v>359</v>
      </c>
      <c r="I97" t="s">
        <v>146</v>
      </c>
      <c r="J97" t="str">
        <f>Forecast_Legends!$A$5</f>
        <v>No</v>
      </c>
      <c r="K97">
        <v>0</v>
      </c>
      <c r="L97" t="s">
        <v>341</v>
      </c>
      <c r="M97" t="s">
        <v>146</v>
      </c>
      <c r="N97" t="s">
        <v>141</v>
      </c>
    </row>
    <row r="98" spans="1:14" x14ac:dyDescent="0.75">
      <c r="A98" t="s">
        <v>257</v>
      </c>
      <c r="B98" t="s">
        <v>353</v>
      </c>
      <c r="C98" t="s">
        <v>252</v>
      </c>
      <c r="D98" s="16">
        <v>26656</v>
      </c>
      <c r="E98" s="16">
        <f>Table6[[#This Row],[Fee (USD)]]*1.14</f>
        <v>30387.839999999997</v>
      </c>
      <c r="F98" t="s">
        <v>343</v>
      </c>
      <c r="G98" t="str">
        <f>Sub_Phase_order!$A$6</f>
        <v>Stabilize</v>
      </c>
      <c r="H98" t="s">
        <v>359</v>
      </c>
      <c r="I98" t="s">
        <v>146</v>
      </c>
      <c r="J98" t="str">
        <f>Forecast_Legends!$A$5</f>
        <v>No</v>
      </c>
      <c r="K98">
        <v>0</v>
      </c>
      <c r="L98" t="s">
        <v>341</v>
      </c>
      <c r="M98" t="s">
        <v>146</v>
      </c>
      <c r="N98" t="s">
        <v>141</v>
      </c>
    </row>
    <row r="99" spans="1:14" x14ac:dyDescent="0.75">
      <c r="A99" t="s">
        <v>258</v>
      </c>
      <c r="B99" t="s">
        <v>353</v>
      </c>
      <c r="C99" t="s">
        <v>252</v>
      </c>
      <c r="D99" s="16">
        <v>26656</v>
      </c>
      <c r="E99" s="16">
        <f>Table6[[#This Row],[Fee (USD)]]*1.14</f>
        <v>30387.839999999997</v>
      </c>
      <c r="F99" t="s">
        <v>124</v>
      </c>
      <c r="G99" t="str">
        <f>Sub_Phase_order!$A$6</f>
        <v>Stabilize</v>
      </c>
      <c r="H99" t="s">
        <v>359</v>
      </c>
      <c r="I99" t="s">
        <v>146</v>
      </c>
      <c r="J99" t="str">
        <f>Forecast_Legends!$A$5</f>
        <v>No</v>
      </c>
      <c r="K99">
        <v>0</v>
      </c>
      <c r="L99" t="s">
        <v>341</v>
      </c>
      <c r="M99" t="s">
        <v>146</v>
      </c>
      <c r="N99" t="s">
        <v>141</v>
      </c>
    </row>
    <row r="100" spans="1:14" x14ac:dyDescent="0.75">
      <c r="A100" t="s">
        <v>259</v>
      </c>
      <c r="B100" t="s">
        <v>353</v>
      </c>
      <c r="C100" t="s">
        <v>252</v>
      </c>
      <c r="D100" s="16">
        <v>26656</v>
      </c>
      <c r="E100" s="16">
        <f>Table6[[#This Row],[Fee (USD)]]*1.14</f>
        <v>30387.839999999997</v>
      </c>
      <c r="F100" t="s">
        <v>123</v>
      </c>
      <c r="G100" t="str">
        <f>Sub_Phase_order!$A$6</f>
        <v>Stabilize</v>
      </c>
      <c r="H100" t="s">
        <v>359</v>
      </c>
      <c r="I100" t="s">
        <v>146</v>
      </c>
      <c r="J100" t="str">
        <f>Forecast_Legends!$A$5</f>
        <v>No</v>
      </c>
      <c r="K100">
        <v>0</v>
      </c>
      <c r="L100" t="s">
        <v>341</v>
      </c>
      <c r="M100" t="s">
        <v>146</v>
      </c>
      <c r="N100" t="s">
        <v>141</v>
      </c>
    </row>
    <row r="101" spans="1:14" x14ac:dyDescent="0.75">
      <c r="A101" t="s">
        <v>260</v>
      </c>
      <c r="B101" t="s">
        <v>354</v>
      </c>
      <c r="C101" t="s">
        <v>261</v>
      </c>
      <c r="D101" s="16">
        <v>26656</v>
      </c>
      <c r="E101" s="16">
        <f>Table6[[#This Row],[Fee (USD)]]*1.14</f>
        <v>30387.839999999997</v>
      </c>
      <c r="F101" t="s">
        <v>342</v>
      </c>
      <c r="G101" t="str">
        <f>Sub_Phase_order!$A$6</f>
        <v>Stabilize</v>
      </c>
      <c r="H101" t="s">
        <v>359</v>
      </c>
      <c r="I101" t="s">
        <v>146</v>
      </c>
      <c r="J101" t="str">
        <f>Forecast_Legends!$A$5</f>
        <v>No</v>
      </c>
      <c r="K101">
        <v>0</v>
      </c>
      <c r="L101" t="s">
        <v>341</v>
      </c>
      <c r="M101" t="s">
        <v>146</v>
      </c>
      <c r="N101" t="s">
        <v>141</v>
      </c>
    </row>
    <row r="102" spans="1:14" x14ac:dyDescent="0.75">
      <c r="A102" t="s">
        <v>262</v>
      </c>
      <c r="B102" t="s">
        <v>354</v>
      </c>
      <c r="C102" t="s">
        <v>261</v>
      </c>
      <c r="D102" s="16">
        <v>26656</v>
      </c>
      <c r="E102" s="16">
        <f>Table6[[#This Row],[Fee (USD)]]*1.14</f>
        <v>30387.839999999997</v>
      </c>
      <c r="F102" t="s">
        <v>343</v>
      </c>
      <c r="G102" t="str">
        <f>Sub_Phase_order!$A$6</f>
        <v>Stabilize</v>
      </c>
      <c r="H102" t="s">
        <v>359</v>
      </c>
      <c r="I102" t="s">
        <v>146</v>
      </c>
      <c r="J102" t="str">
        <f>Forecast_Legends!$A$5</f>
        <v>No</v>
      </c>
      <c r="K102">
        <v>0</v>
      </c>
      <c r="L102" t="s">
        <v>341</v>
      </c>
      <c r="M102" t="s">
        <v>146</v>
      </c>
      <c r="N102" t="s">
        <v>141</v>
      </c>
    </row>
    <row r="103" spans="1:14" x14ac:dyDescent="0.75">
      <c r="A103" t="s">
        <v>263</v>
      </c>
      <c r="B103" t="s">
        <v>126</v>
      </c>
      <c r="C103" t="s">
        <v>264</v>
      </c>
      <c r="D103" s="16">
        <v>26656</v>
      </c>
      <c r="E103" s="16">
        <f>Table6[[#This Row],[Fee (USD)]]*1.14</f>
        <v>30387.839999999997</v>
      </c>
      <c r="F103" t="s">
        <v>342</v>
      </c>
      <c r="G103" t="str">
        <f>Sub_Phase_order!$A$6</f>
        <v>Stabilize</v>
      </c>
      <c r="H103" t="s">
        <v>359</v>
      </c>
      <c r="I103" t="s">
        <v>146</v>
      </c>
      <c r="J103" t="str">
        <f>Forecast_Legends!$A$5</f>
        <v>No</v>
      </c>
      <c r="K103">
        <v>0</v>
      </c>
      <c r="L103" t="s">
        <v>341</v>
      </c>
      <c r="M103" t="s">
        <v>146</v>
      </c>
      <c r="N103" t="s">
        <v>141</v>
      </c>
    </row>
    <row r="104" spans="1:14" x14ac:dyDescent="0.75">
      <c r="A104" t="s">
        <v>265</v>
      </c>
      <c r="B104" t="s">
        <v>126</v>
      </c>
      <c r="C104" t="s">
        <v>264</v>
      </c>
      <c r="D104" s="16">
        <v>26656</v>
      </c>
      <c r="E104" s="16">
        <f>Table6[[#This Row],[Fee (USD)]]*1.14</f>
        <v>30387.839999999997</v>
      </c>
      <c r="F104" t="s">
        <v>343</v>
      </c>
      <c r="G104" t="str">
        <f>Sub_Phase_order!$A$6</f>
        <v>Stabilize</v>
      </c>
      <c r="H104" t="s">
        <v>359</v>
      </c>
      <c r="I104" t="s">
        <v>146</v>
      </c>
      <c r="J104" t="str">
        <f>Forecast_Legends!$A$5</f>
        <v>No</v>
      </c>
      <c r="K104">
        <v>0</v>
      </c>
      <c r="L104" t="s">
        <v>341</v>
      </c>
      <c r="M104" t="s">
        <v>146</v>
      </c>
      <c r="N104" t="s">
        <v>141</v>
      </c>
    </row>
    <row r="105" spans="1:14" x14ac:dyDescent="0.75">
      <c r="A105" t="s">
        <v>266</v>
      </c>
      <c r="B105" t="s">
        <v>126</v>
      </c>
      <c r="C105" t="s">
        <v>264</v>
      </c>
      <c r="D105" s="16">
        <v>26656</v>
      </c>
      <c r="E105" s="16">
        <f>Table6[[#This Row],[Fee (USD)]]*1.14</f>
        <v>30387.839999999997</v>
      </c>
      <c r="F105" t="s">
        <v>124</v>
      </c>
      <c r="G105" t="str">
        <f>Sub_Phase_order!$A$6</f>
        <v>Stabilize</v>
      </c>
      <c r="H105" t="s">
        <v>359</v>
      </c>
      <c r="I105" t="s">
        <v>146</v>
      </c>
      <c r="J105" t="str">
        <f>Forecast_Legends!$A$5</f>
        <v>No</v>
      </c>
      <c r="K105">
        <v>0</v>
      </c>
      <c r="L105" t="s">
        <v>341</v>
      </c>
      <c r="M105" t="s">
        <v>146</v>
      </c>
      <c r="N105" t="s">
        <v>141</v>
      </c>
    </row>
    <row r="106" spans="1:14" x14ac:dyDescent="0.75">
      <c r="A106" t="s">
        <v>267</v>
      </c>
      <c r="B106" t="s">
        <v>126</v>
      </c>
      <c r="C106" t="s">
        <v>264</v>
      </c>
      <c r="D106" s="16">
        <v>26656</v>
      </c>
      <c r="E106" s="16">
        <f>Table6[[#This Row],[Fee (USD)]]*1.14</f>
        <v>30387.839999999997</v>
      </c>
      <c r="F106" t="s">
        <v>123</v>
      </c>
      <c r="G106" t="str">
        <f>Sub_Phase_order!$A$6</f>
        <v>Stabilize</v>
      </c>
      <c r="H106" t="s">
        <v>359</v>
      </c>
      <c r="I106" t="s">
        <v>146</v>
      </c>
      <c r="J106" t="str">
        <f>Forecast_Legends!$A$5</f>
        <v>No</v>
      </c>
      <c r="K106">
        <v>0</v>
      </c>
      <c r="L106" t="s">
        <v>341</v>
      </c>
      <c r="M106" t="s">
        <v>146</v>
      </c>
      <c r="N106" t="s">
        <v>141</v>
      </c>
    </row>
    <row r="107" spans="1:14" x14ac:dyDescent="0.75">
      <c r="A107" t="s">
        <v>268</v>
      </c>
      <c r="B107" t="s">
        <v>349</v>
      </c>
      <c r="C107" t="s">
        <v>264</v>
      </c>
      <c r="D107" s="16">
        <v>26656</v>
      </c>
      <c r="E107" s="16">
        <f>Table6[[#This Row],[Fee (USD)]]*1.14</f>
        <v>30387.839999999997</v>
      </c>
      <c r="F107" t="s">
        <v>342</v>
      </c>
      <c r="G107" t="str">
        <f>Sub_Phase_order!$A$6</f>
        <v>Stabilize</v>
      </c>
      <c r="H107" t="s">
        <v>359</v>
      </c>
      <c r="I107" t="s">
        <v>146</v>
      </c>
      <c r="J107" t="str">
        <f>Forecast_Legends!$A$5</f>
        <v>No</v>
      </c>
      <c r="K107">
        <v>0</v>
      </c>
      <c r="L107" t="s">
        <v>341</v>
      </c>
      <c r="M107" t="s">
        <v>146</v>
      </c>
      <c r="N107" t="s">
        <v>141</v>
      </c>
    </row>
    <row r="108" spans="1:14" x14ac:dyDescent="0.75">
      <c r="A108" t="s">
        <v>269</v>
      </c>
      <c r="B108" t="s">
        <v>349</v>
      </c>
      <c r="C108" t="s">
        <v>264</v>
      </c>
      <c r="D108" s="16">
        <v>26656</v>
      </c>
      <c r="E108" s="16">
        <f>Table6[[#This Row],[Fee (USD)]]*1.14</f>
        <v>30387.839999999997</v>
      </c>
      <c r="F108" t="s">
        <v>343</v>
      </c>
      <c r="G108" t="str">
        <f>Sub_Phase_order!$A$6</f>
        <v>Stabilize</v>
      </c>
      <c r="H108" t="s">
        <v>359</v>
      </c>
      <c r="I108" t="s">
        <v>146</v>
      </c>
      <c r="J108" t="str">
        <f>Forecast_Legends!$A$5</f>
        <v>No</v>
      </c>
      <c r="K108">
        <v>0</v>
      </c>
      <c r="L108" t="s">
        <v>341</v>
      </c>
      <c r="M108" t="s">
        <v>146</v>
      </c>
      <c r="N108" t="s">
        <v>141</v>
      </c>
    </row>
    <row r="109" spans="1:14" x14ac:dyDescent="0.75">
      <c r="A109" t="s">
        <v>270</v>
      </c>
      <c r="B109" t="s">
        <v>349</v>
      </c>
      <c r="C109" t="s">
        <v>264</v>
      </c>
      <c r="D109" s="16">
        <v>26656</v>
      </c>
      <c r="E109" s="16">
        <f>Table6[[#This Row],[Fee (USD)]]*1.14</f>
        <v>30387.839999999997</v>
      </c>
      <c r="F109" t="s">
        <v>124</v>
      </c>
      <c r="G109" t="str">
        <f>Sub_Phase_order!$A$6</f>
        <v>Stabilize</v>
      </c>
      <c r="H109" t="s">
        <v>359</v>
      </c>
      <c r="I109" t="s">
        <v>146</v>
      </c>
      <c r="J109" t="str">
        <f>Forecast_Legends!$A$5</f>
        <v>No</v>
      </c>
      <c r="K109">
        <v>0</v>
      </c>
      <c r="L109" t="s">
        <v>341</v>
      </c>
      <c r="M109" t="s">
        <v>146</v>
      </c>
      <c r="N109" t="s">
        <v>141</v>
      </c>
    </row>
    <row r="110" spans="1:14" x14ac:dyDescent="0.75">
      <c r="A110" t="s">
        <v>271</v>
      </c>
      <c r="B110" t="s">
        <v>349</v>
      </c>
      <c r="C110" t="s">
        <v>264</v>
      </c>
      <c r="D110" s="16">
        <v>26656</v>
      </c>
      <c r="E110" s="16">
        <f>Table6[[#This Row],[Fee (USD)]]*1.14</f>
        <v>30387.839999999997</v>
      </c>
      <c r="F110" t="s">
        <v>123</v>
      </c>
      <c r="G110" t="str">
        <f>Sub_Phase_order!$A$6</f>
        <v>Stabilize</v>
      </c>
      <c r="H110" t="s">
        <v>359</v>
      </c>
      <c r="I110" t="s">
        <v>146</v>
      </c>
      <c r="J110" t="str">
        <f>Forecast_Legends!$A$5</f>
        <v>No</v>
      </c>
      <c r="K110">
        <v>0</v>
      </c>
      <c r="L110" t="s">
        <v>341</v>
      </c>
      <c r="M110" t="s">
        <v>146</v>
      </c>
      <c r="N110" t="s">
        <v>141</v>
      </c>
    </row>
    <row r="111" spans="1:14" x14ac:dyDescent="0.75">
      <c r="A111" t="s">
        <v>272</v>
      </c>
      <c r="B111" t="s">
        <v>42</v>
      </c>
      <c r="C111" t="s">
        <v>264</v>
      </c>
      <c r="D111" s="16">
        <v>26656</v>
      </c>
      <c r="E111" s="16">
        <f>Table6[[#This Row],[Fee (USD)]]*1.14</f>
        <v>30387.839999999997</v>
      </c>
      <c r="F111" t="s">
        <v>342</v>
      </c>
      <c r="G111" t="str">
        <f>Sub_Phase_order!$A$6</f>
        <v>Stabilize</v>
      </c>
      <c r="H111" t="s">
        <v>359</v>
      </c>
      <c r="I111" t="s">
        <v>146</v>
      </c>
      <c r="J111" t="str">
        <f>Forecast_Legends!$A$5</f>
        <v>No</v>
      </c>
      <c r="K111">
        <v>0</v>
      </c>
      <c r="L111" t="s">
        <v>341</v>
      </c>
      <c r="M111" t="s">
        <v>146</v>
      </c>
      <c r="N111" t="s">
        <v>141</v>
      </c>
    </row>
    <row r="112" spans="1:14" x14ac:dyDescent="0.75">
      <c r="A112" t="s">
        <v>273</v>
      </c>
      <c r="B112" t="s">
        <v>42</v>
      </c>
      <c r="C112" t="s">
        <v>264</v>
      </c>
      <c r="D112" s="16">
        <v>26656</v>
      </c>
      <c r="E112" s="16">
        <f>Table6[[#This Row],[Fee (USD)]]*1.14</f>
        <v>30387.839999999997</v>
      </c>
      <c r="F112" t="s">
        <v>343</v>
      </c>
      <c r="G112" t="str">
        <f>Sub_Phase_order!$A$6</f>
        <v>Stabilize</v>
      </c>
      <c r="H112" t="s">
        <v>359</v>
      </c>
      <c r="I112" t="s">
        <v>146</v>
      </c>
      <c r="J112" t="str">
        <f>Forecast_Legends!$A$5</f>
        <v>No</v>
      </c>
      <c r="K112">
        <v>0</v>
      </c>
      <c r="L112" t="s">
        <v>341</v>
      </c>
      <c r="M112" t="s">
        <v>146</v>
      </c>
      <c r="N112" t="s">
        <v>141</v>
      </c>
    </row>
    <row r="113" spans="1:14" x14ac:dyDescent="0.75">
      <c r="A113" t="s">
        <v>274</v>
      </c>
      <c r="B113" t="s">
        <v>42</v>
      </c>
      <c r="C113" t="s">
        <v>264</v>
      </c>
      <c r="D113" s="16">
        <v>26656</v>
      </c>
      <c r="E113" s="16">
        <f>Table6[[#This Row],[Fee (USD)]]*1.14</f>
        <v>30387.839999999997</v>
      </c>
      <c r="F113" t="s">
        <v>124</v>
      </c>
      <c r="G113" t="str">
        <f>Sub_Phase_order!$A$6</f>
        <v>Stabilize</v>
      </c>
      <c r="H113" t="s">
        <v>359</v>
      </c>
      <c r="I113" t="s">
        <v>146</v>
      </c>
      <c r="J113" t="str">
        <f>Forecast_Legends!$A$5</f>
        <v>No</v>
      </c>
      <c r="K113">
        <v>0</v>
      </c>
      <c r="L113" t="s">
        <v>341</v>
      </c>
      <c r="M113" t="s">
        <v>146</v>
      </c>
      <c r="N113" t="s">
        <v>141</v>
      </c>
    </row>
    <row r="114" spans="1:14" x14ac:dyDescent="0.75">
      <c r="A114" t="s">
        <v>275</v>
      </c>
      <c r="B114" t="s">
        <v>42</v>
      </c>
      <c r="C114" t="s">
        <v>264</v>
      </c>
      <c r="D114" s="16">
        <v>26632</v>
      </c>
      <c r="E114" s="16">
        <f>Table6[[#This Row],[Fee (USD)]]*1.14</f>
        <v>30360.479999999996</v>
      </c>
      <c r="F114" t="s">
        <v>123</v>
      </c>
      <c r="G114" t="str">
        <f>Sub_Phase_order!$A$6</f>
        <v>Stabilize</v>
      </c>
      <c r="H114" t="s">
        <v>359</v>
      </c>
      <c r="I114" t="s">
        <v>146</v>
      </c>
      <c r="J114" t="str">
        <f>Forecast_Legends!$A$5</f>
        <v>No</v>
      </c>
      <c r="K114">
        <v>0</v>
      </c>
      <c r="L114" t="s">
        <v>341</v>
      </c>
      <c r="M114" t="s">
        <v>146</v>
      </c>
      <c r="N114" t="s">
        <v>141</v>
      </c>
    </row>
    <row r="115" spans="1:14" x14ac:dyDescent="0.75">
      <c r="A115" t="s">
        <v>276</v>
      </c>
      <c r="B115" t="s">
        <v>345</v>
      </c>
      <c r="C115" t="s">
        <v>277</v>
      </c>
      <c r="D115" s="16">
        <v>12442</v>
      </c>
      <c r="E115" s="16">
        <f>Table6[[#This Row],[Fee (USD)]]*1.14</f>
        <v>14183.88</v>
      </c>
      <c r="F115" t="s">
        <v>342</v>
      </c>
      <c r="G115" t="str">
        <f>Sub_Phase_order!$A$7</f>
        <v>Deploy</v>
      </c>
      <c r="H115" t="s">
        <v>359</v>
      </c>
      <c r="I115" t="s">
        <v>146</v>
      </c>
      <c r="J115" t="str">
        <f>Forecast_Legends!$A$5</f>
        <v>No</v>
      </c>
      <c r="K115">
        <v>0</v>
      </c>
      <c r="L115" t="s">
        <v>341</v>
      </c>
      <c r="M115" t="s">
        <v>146</v>
      </c>
      <c r="N115" t="s">
        <v>141</v>
      </c>
    </row>
    <row r="116" spans="1:14" x14ac:dyDescent="0.75">
      <c r="A116" t="s">
        <v>278</v>
      </c>
      <c r="B116" t="s">
        <v>345</v>
      </c>
      <c r="C116" t="s">
        <v>277</v>
      </c>
      <c r="D116" s="16">
        <v>12442</v>
      </c>
      <c r="E116" s="16">
        <f>Table6[[#This Row],[Fee (USD)]]*1.14</f>
        <v>14183.88</v>
      </c>
      <c r="F116" t="s">
        <v>343</v>
      </c>
      <c r="G116" t="str">
        <f>Sub_Phase_order!$A$7</f>
        <v>Deploy</v>
      </c>
      <c r="H116" t="s">
        <v>359</v>
      </c>
      <c r="I116" t="s">
        <v>146</v>
      </c>
      <c r="J116" t="str">
        <f>Forecast_Legends!$A$5</f>
        <v>No</v>
      </c>
      <c r="K116">
        <v>0</v>
      </c>
      <c r="L116" t="s">
        <v>341</v>
      </c>
      <c r="M116" t="s">
        <v>146</v>
      </c>
      <c r="N116" t="s">
        <v>141</v>
      </c>
    </row>
    <row r="117" spans="1:14" x14ac:dyDescent="0.75">
      <c r="A117" t="s">
        <v>279</v>
      </c>
      <c r="B117" t="s">
        <v>345</v>
      </c>
      <c r="C117" t="s">
        <v>277</v>
      </c>
      <c r="D117" s="16">
        <v>12442</v>
      </c>
      <c r="E117" s="16">
        <f>Table6[[#This Row],[Fee (USD)]]*1.14</f>
        <v>14183.88</v>
      </c>
      <c r="F117" t="s">
        <v>124</v>
      </c>
      <c r="G117" t="str">
        <f>Sub_Phase_order!$A$7</f>
        <v>Deploy</v>
      </c>
      <c r="H117" t="s">
        <v>359</v>
      </c>
      <c r="I117" t="s">
        <v>146</v>
      </c>
      <c r="J117" t="str">
        <f>Forecast_Legends!$A$5</f>
        <v>No</v>
      </c>
      <c r="K117">
        <v>0</v>
      </c>
      <c r="L117" t="s">
        <v>341</v>
      </c>
      <c r="M117" t="s">
        <v>146</v>
      </c>
      <c r="N117" t="s">
        <v>141</v>
      </c>
    </row>
    <row r="118" spans="1:14" x14ac:dyDescent="0.75">
      <c r="A118" t="s">
        <v>280</v>
      </c>
      <c r="B118" t="s">
        <v>345</v>
      </c>
      <c r="C118" t="s">
        <v>277</v>
      </c>
      <c r="D118" s="16">
        <v>12442</v>
      </c>
      <c r="E118" s="16">
        <f>Table6[[#This Row],[Fee (USD)]]*1.14</f>
        <v>14183.88</v>
      </c>
      <c r="F118" t="s">
        <v>123</v>
      </c>
      <c r="G118" t="str">
        <f>Sub_Phase_order!$A$7</f>
        <v>Deploy</v>
      </c>
      <c r="H118" t="s">
        <v>359</v>
      </c>
      <c r="I118" t="s">
        <v>146</v>
      </c>
      <c r="J118" t="str">
        <f>Forecast_Legends!$A$5</f>
        <v>No</v>
      </c>
      <c r="K118">
        <v>0</v>
      </c>
      <c r="L118" t="s">
        <v>341</v>
      </c>
      <c r="M118" t="s">
        <v>146</v>
      </c>
      <c r="N118" t="s">
        <v>141</v>
      </c>
    </row>
    <row r="119" spans="1:14" x14ac:dyDescent="0.75">
      <c r="A119" t="s">
        <v>281</v>
      </c>
      <c r="B119" t="s">
        <v>347</v>
      </c>
      <c r="C119" t="s">
        <v>277</v>
      </c>
      <c r="D119" s="16">
        <v>12442</v>
      </c>
      <c r="E119" s="16">
        <f>Table6[[#This Row],[Fee (USD)]]*1.14</f>
        <v>14183.88</v>
      </c>
      <c r="F119" t="s">
        <v>342</v>
      </c>
      <c r="G119" t="str">
        <f>Sub_Phase_order!$A$7</f>
        <v>Deploy</v>
      </c>
      <c r="H119" t="s">
        <v>359</v>
      </c>
      <c r="I119" t="s">
        <v>146</v>
      </c>
      <c r="J119" t="str">
        <f>Forecast_Legends!$A$5</f>
        <v>No</v>
      </c>
      <c r="K119">
        <v>0</v>
      </c>
      <c r="L119" t="s">
        <v>341</v>
      </c>
      <c r="M119" t="s">
        <v>146</v>
      </c>
      <c r="N119" t="s">
        <v>141</v>
      </c>
    </row>
    <row r="120" spans="1:14" x14ac:dyDescent="0.75">
      <c r="A120" t="s">
        <v>282</v>
      </c>
      <c r="B120" t="s">
        <v>347</v>
      </c>
      <c r="C120" t="s">
        <v>277</v>
      </c>
      <c r="D120" s="16">
        <v>12442</v>
      </c>
      <c r="E120" s="16">
        <f>Table6[[#This Row],[Fee (USD)]]*1.14</f>
        <v>14183.88</v>
      </c>
      <c r="F120" t="s">
        <v>343</v>
      </c>
      <c r="G120" t="str">
        <f>Sub_Phase_order!$A$7</f>
        <v>Deploy</v>
      </c>
      <c r="H120" t="s">
        <v>359</v>
      </c>
      <c r="I120" t="s">
        <v>146</v>
      </c>
      <c r="J120" t="str">
        <f>Forecast_Legends!$A$5</f>
        <v>No</v>
      </c>
      <c r="K120">
        <v>0</v>
      </c>
      <c r="L120" t="s">
        <v>341</v>
      </c>
      <c r="M120" t="s">
        <v>146</v>
      </c>
      <c r="N120" t="s">
        <v>141</v>
      </c>
    </row>
    <row r="121" spans="1:14" x14ac:dyDescent="0.75">
      <c r="A121" t="s">
        <v>283</v>
      </c>
      <c r="B121" t="s">
        <v>347</v>
      </c>
      <c r="C121" t="s">
        <v>277</v>
      </c>
      <c r="D121" s="16">
        <v>12442</v>
      </c>
      <c r="E121" s="16">
        <f>Table6[[#This Row],[Fee (USD)]]*1.14</f>
        <v>14183.88</v>
      </c>
      <c r="F121" t="s">
        <v>124</v>
      </c>
      <c r="G121" t="str">
        <f>Sub_Phase_order!$A$7</f>
        <v>Deploy</v>
      </c>
      <c r="H121" t="s">
        <v>359</v>
      </c>
      <c r="I121" t="s">
        <v>146</v>
      </c>
      <c r="J121" t="str">
        <f>Forecast_Legends!$A$5</f>
        <v>No</v>
      </c>
      <c r="K121">
        <v>0</v>
      </c>
      <c r="L121" t="s">
        <v>341</v>
      </c>
      <c r="M121" t="s">
        <v>146</v>
      </c>
      <c r="N121" t="s">
        <v>141</v>
      </c>
    </row>
    <row r="122" spans="1:14" x14ac:dyDescent="0.75">
      <c r="A122" t="s">
        <v>284</v>
      </c>
      <c r="B122" t="s">
        <v>347</v>
      </c>
      <c r="C122" t="s">
        <v>277</v>
      </c>
      <c r="D122" s="16">
        <v>12442</v>
      </c>
      <c r="E122" s="16">
        <f>Table6[[#This Row],[Fee (USD)]]*1.14</f>
        <v>14183.88</v>
      </c>
      <c r="F122" t="s">
        <v>123</v>
      </c>
      <c r="G122" t="str">
        <f>Sub_Phase_order!$A$7</f>
        <v>Deploy</v>
      </c>
      <c r="H122" t="s">
        <v>359</v>
      </c>
      <c r="I122" t="s">
        <v>146</v>
      </c>
      <c r="J122" t="str">
        <f>Forecast_Legends!$A$5</f>
        <v>No</v>
      </c>
      <c r="K122">
        <v>0</v>
      </c>
      <c r="L122" t="s">
        <v>341</v>
      </c>
      <c r="M122" t="s">
        <v>146</v>
      </c>
      <c r="N122" t="s">
        <v>141</v>
      </c>
    </row>
    <row r="123" spans="1:14" x14ac:dyDescent="0.75">
      <c r="A123" t="s">
        <v>285</v>
      </c>
      <c r="B123" t="s">
        <v>348</v>
      </c>
      <c r="C123" t="s">
        <v>277</v>
      </c>
      <c r="D123" s="16">
        <v>12442</v>
      </c>
      <c r="E123" s="16">
        <f>Table6[[#This Row],[Fee (USD)]]*1.14</f>
        <v>14183.88</v>
      </c>
      <c r="F123" t="s">
        <v>342</v>
      </c>
      <c r="G123" t="str">
        <f>Sub_Phase_order!$A$7</f>
        <v>Deploy</v>
      </c>
      <c r="H123" t="s">
        <v>359</v>
      </c>
      <c r="I123" t="s">
        <v>146</v>
      </c>
      <c r="J123" t="str">
        <f>Forecast_Legends!$A$5</f>
        <v>No</v>
      </c>
      <c r="K123">
        <v>0</v>
      </c>
      <c r="L123" t="s">
        <v>341</v>
      </c>
      <c r="M123" t="s">
        <v>146</v>
      </c>
      <c r="N123" t="s">
        <v>141</v>
      </c>
    </row>
    <row r="124" spans="1:14" x14ac:dyDescent="0.75">
      <c r="A124" t="s">
        <v>286</v>
      </c>
      <c r="B124" t="s">
        <v>348</v>
      </c>
      <c r="C124" t="s">
        <v>277</v>
      </c>
      <c r="D124" s="16">
        <v>12442</v>
      </c>
      <c r="E124" s="16">
        <f>Table6[[#This Row],[Fee (USD)]]*1.14</f>
        <v>14183.88</v>
      </c>
      <c r="F124" t="s">
        <v>343</v>
      </c>
      <c r="G124" t="str">
        <f>Sub_Phase_order!$A$7</f>
        <v>Deploy</v>
      </c>
      <c r="H124" t="s">
        <v>359</v>
      </c>
      <c r="I124" t="s">
        <v>146</v>
      </c>
      <c r="J124" t="str">
        <f>Forecast_Legends!$A$5</f>
        <v>No</v>
      </c>
      <c r="K124">
        <v>0</v>
      </c>
      <c r="L124" t="s">
        <v>341</v>
      </c>
      <c r="M124" t="s">
        <v>146</v>
      </c>
      <c r="N124" t="s">
        <v>141</v>
      </c>
    </row>
    <row r="125" spans="1:14" x14ac:dyDescent="0.75">
      <c r="A125" t="s">
        <v>287</v>
      </c>
      <c r="B125" t="s">
        <v>348</v>
      </c>
      <c r="C125" t="s">
        <v>277</v>
      </c>
      <c r="D125" s="16">
        <v>12442</v>
      </c>
      <c r="E125" s="16">
        <f>Table6[[#This Row],[Fee (USD)]]*1.14</f>
        <v>14183.88</v>
      </c>
      <c r="F125" t="s">
        <v>124</v>
      </c>
      <c r="G125" t="str">
        <f>Sub_Phase_order!$A$7</f>
        <v>Deploy</v>
      </c>
      <c r="H125" t="s">
        <v>359</v>
      </c>
      <c r="I125" t="s">
        <v>146</v>
      </c>
      <c r="J125" t="str">
        <f>Forecast_Legends!$A$5</f>
        <v>No</v>
      </c>
      <c r="K125">
        <v>0</v>
      </c>
      <c r="L125" t="s">
        <v>341</v>
      </c>
      <c r="M125" t="s">
        <v>146</v>
      </c>
      <c r="N125" t="s">
        <v>141</v>
      </c>
    </row>
    <row r="126" spans="1:14" x14ac:dyDescent="0.75">
      <c r="A126" t="s">
        <v>288</v>
      </c>
      <c r="B126" t="s">
        <v>348</v>
      </c>
      <c r="C126" t="s">
        <v>277</v>
      </c>
      <c r="D126" s="16">
        <v>12442</v>
      </c>
      <c r="E126" s="16">
        <f>Table6[[#This Row],[Fee (USD)]]*1.14</f>
        <v>14183.88</v>
      </c>
      <c r="F126" t="s">
        <v>123</v>
      </c>
      <c r="G126" t="str">
        <f>Sub_Phase_order!$A$7</f>
        <v>Deploy</v>
      </c>
      <c r="H126" t="s">
        <v>359</v>
      </c>
      <c r="I126" t="s">
        <v>146</v>
      </c>
      <c r="J126" t="str">
        <f>Forecast_Legends!$A$5</f>
        <v>No</v>
      </c>
      <c r="K126">
        <v>0</v>
      </c>
      <c r="L126" t="s">
        <v>341</v>
      </c>
      <c r="M126" t="s">
        <v>146</v>
      </c>
      <c r="N126" t="s">
        <v>141</v>
      </c>
    </row>
    <row r="127" spans="1:14" x14ac:dyDescent="0.75">
      <c r="A127" t="s">
        <v>289</v>
      </c>
      <c r="B127" t="s">
        <v>346</v>
      </c>
      <c r="C127" t="s">
        <v>277</v>
      </c>
      <c r="D127" s="16">
        <v>12442</v>
      </c>
      <c r="E127" s="16">
        <f>Table6[[#This Row],[Fee (USD)]]*1.14</f>
        <v>14183.88</v>
      </c>
      <c r="F127" t="s">
        <v>342</v>
      </c>
      <c r="G127" t="str">
        <f>Sub_Phase_order!$A$7</f>
        <v>Deploy</v>
      </c>
      <c r="H127" t="s">
        <v>359</v>
      </c>
      <c r="I127" t="s">
        <v>146</v>
      </c>
      <c r="J127" t="str">
        <f>Forecast_Legends!$A$5</f>
        <v>No</v>
      </c>
      <c r="K127">
        <v>0</v>
      </c>
      <c r="L127" t="s">
        <v>341</v>
      </c>
      <c r="M127" t="s">
        <v>146</v>
      </c>
      <c r="N127" t="s">
        <v>141</v>
      </c>
    </row>
    <row r="128" spans="1:14" x14ac:dyDescent="0.75">
      <c r="A128" t="s">
        <v>290</v>
      </c>
      <c r="B128" t="s">
        <v>346</v>
      </c>
      <c r="C128" t="s">
        <v>277</v>
      </c>
      <c r="D128" s="16">
        <v>12442</v>
      </c>
      <c r="E128" s="16">
        <f>Table6[[#This Row],[Fee (USD)]]*1.14</f>
        <v>14183.88</v>
      </c>
      <c r="F128" t="s">
        <v>343</v>
      </c>
      <c r="G128" t="str">
        <f>Sub_Phase_order!$A$7</f>
        <v>Deploy</v>
      </c>
      <c r="H128" t="s">
        <v>359</v>
      </c>
      <c r="I128" t="s">
        <v>146</v>
      </c>
      <c r="J128" t="str">
        <f>Forecast_Legends!$A$5</f>
        <v>No</v>
      </c>
      <c r="K128">
        <v>0</v>
      </c>
      <c r="L128" t="s">
        <v>341</v>
      </c>
      <c r="M128" t="s">
        <v>146</v>
      </c>
      <c r="N128" t="s">
        <v>141</v>
      </c>
    </row>
    <row r="129" spans="1:14" x14ac:dyDescent="0.75">
      <c r="A129" t="s">
        <v>291</v>
      </c>
      <c r="B129" t="s">
        <v>346</v>
      </c>
      <c r="C129" t="s">
        <v>277</v>
      </c>
      <c r="D129" s="16">
        <v>12442</v>
      </c>
      <c r="E129" s="16">
        <f>Table6[[#This Row],[Fee (USD)]]*1.14</f>
        <v>14183.88</v>
      </c>
      <c r="F129" t="s">
        <v>124</v>
      </c>
      <c r="G129" t="str">
        <f>Sub_Phase_order!$A$7</f>
        <v>Deploy</v>
      </c>
      <c r="H129" t="s">
        <v>359</v>
      </c>
      <c r="I129" t="s">
        <v>146</v>
      </c>
      <c r="J129" t="str">
        <f>Forecast_Legends!$A$5</f>
        <v>No</v>
      </c>
      <c r="K129">
        <v>0</v>
      </c>
      <c r="L129" t="s">
        <v>341</v>
      </c>
      <c r="M129" t="s">
        <v>146</v>
      </c>
      <c r="N129" t="s">
        <v>141</v>
      </c>
    </row>
    <row r="130" spans="1:14" x14ac:dyDescent="0.75">
      <c r="A130" t="s">
        <v>292</v>
      </c>
      <c r="B130" t="s">
        <v>346</v>
      </c>
      <c r="C130" t="s">
        <v>277</v>
      </c>
      <c r="D130" s="16">
        <v>12442</v>
      </c>
      <c r="E130" s="16">
        <f>Table6[[#This Row],[Fee (USD)]]*1.14</f>
        <v>14183.88</v>
      </c>
      <c r="F130" t="s">
        <v>123</v>
      </c>
      <c r="G130" t="str">
        <f>Sub_Phase_order!$A$7</f>
        <v>Deploy</v>
      </c>
      <c r="H130" t="s">
        <v>359</v>
      </c>
      <c r="I130" t="s">
        <v>146</v>
      </c>
      <c r="J130" t="str">
        <f>Forecast_Legends!$A$5</f>
        <v>No</v>
      </c>
      <c r="K130">
        <v>0</v>
      </c>
      <c r="L130" t="s">
        <v>341</v>
      </c>
      <c r="M130" t="s">
        <v>146</v>
      </c>
      <c r="N130" t="s">
        <v>141</v>
      </c>
    </row>
    <row r="131" spans="1:14" x14ac:dyDescent="0.75">
      <c r="A131" t="s">
        <v>293</v>
      </c>
      <c r="B131" t="s">
        <v>351</v>
      </c>
      <c r="C131" t="s">
        <v>277</v>
      </c>
      <c r="D131" s="16">
        <v>12442</v>
      </c>
      <c r="E131" s="16">
        <f>Table6[[#This Row],[Fee (USD)]]*1.14</f>
        <v>14183.88</v>
      </c>
      <c r="F131" t="s">
        <v>342</v>
      </c>
      <c r="G131" t="str">
        <f>Sub_Phase_order!$A$7</f>
        <v>Deploy</v>
      </c>
      <c r="H131" t="s">
        <v>359</v>
      </c>
      <c r="I131" t="s">
        <v>146</v>
      </c>
      <c r="J131" t="str">
        <f>Forecast_Legends!$A$5</f>
        <v>No</v>
      </c>
      <c r="K131">
        <v>0</v>
      </c>
      <c r="L131" t="s">
        <v>341</v>
      </c>
      <c r="M131" t="s">
        <v>146</v>
      </c>
      <c r="N131" t="s">
        <v>141</v>
      </c>
    </row>
    <row r="132" spans="1:14" x14ac:dyDescent="0.75">
      <c r="A132" t="s">
        <v>294</v>
      </c>
      <c r="B132" t="s">
        <v>351</v>
      </c>
      <c r="C132" t="s">
        <v>277</v>
      </c>
      <c r="D132" s="16">
        <v>12442</v>
      </c>
      <c r="E132" s="16">
        <f>Table6[[#This Row],[Fee (USD)]]*1.14</f>
        <v>14183.88</v>
      </c>
      <c r="F132" t="s">
        <v>343</v>
      </c>
      <c r="G132" t="str">
        <f>Sub_Phase_order!$A$7</f>
        <v>Deploy</v>
      </c>
      <c r="H132" t="s">
        <v>359</v>
      </c>
      <c r="I132" t="s">
        <v>146</v>
      </c>
      <c r="J132" t="str">
        <f>Forecast_Legends!$A$5</f>
        <v>No</v>
      </c>
      <c r="K132">
        <v>0</v>
      </c>
      <c r="L132" t="s">
        <v>341</v>
      </c>
      <c r="M132" t="s">
        <v>146</v>
      </c>
      <c r="N132" t="s">
        <v>141</v>
      </c>
    </row>
    <row r="133" spans="1:14" x14ac:dyDescent="0.75">
      <c r="A133" t="s">
        <v>295</v>
      </c>
      <c r="B133" t="s">
        <v>351</v>
      </c>
      <c r="C133" t="s">
        <v>277</v>
      </c>
      <c r="D133" s="16">
        <v>12442</v>
      </c>
      <c r="E133" s="16">
        <f>Table6[[#This Row],[Fee (USD)]]*1.14</f>
        <v>14183.88</v>
      </c>
      <c r="F133" t="s">
        <v>124</v>
      </c>
      <c r="G133" t="str">
        <f>Sub_Phase_order!$A$7</f>
        <v>Deploy</v>
      </c>
      <c r="H133" t="s">
        <v>359</v>
      </c>
      <c r="I133" t="s">
        <v>146</v>
      </c>
      <c r="J133" t="str">
        <f>Forecast_Legends!$A$5</f>
        <v>No</v>
      </c>
      <c r="K133">
        <v>0</v>
      </c>
      <c r="L133" t="s">
        <v>341</v>
      </c>
      <c r="M133" t="s">
        <v>146</v>
      </c>
      <c r="N133" t="s">
        <v>141</v>
      </c>
    </row>
    <row r="134" spans="1:14" x14ac:dyDescent="0.75">
      <c r="A134" t="s">
        <v>296</v>
      </c>
      <c r="B134" t="s">
        <v>351</v>
      </c>
      <c r="C134" t="s">
        <v>277</v>
      </c>
      <c r="D134" s="16">
        <v>12442</v>
      </c>
      <c r="E134" s="16">
        <f>Table6[[#This Row],[Fee (USD)]]*1.14</f>
        <v>14183.88</v>
      </c>
      <c r="F134" t="s">
        <v>123</v>
      </c>
      <c r="G134" t="str">
        <f>Sub_Phase_order!$A$7</f>
        <v>Deploy</v>
      </c>
      <c r="H134" t="s">
        <v>359</v>
      </c>
      <c r="I134" t="s">
        <v>146</v>
      </c>
      <c r="J134" t="str">
        <f>Forecast_Legends!$A$5</f>
        <v>No</v>
      </c>
      <c r="K134">
        <v>0</v>
      </c>
      <c r="L134" t="s">
        <v>341</v>
      </c>
      <c r="M134" t="s">
        <v>146</v>
      </c>
      <c r="N134" t="s">
        <v>141</v>
      </c>
    </row>
    <row r="135" spans="1:14" x14ac:dyDescent="0.75">
      <c r="A135" t="s">
        <v>297</v>
      </c>
      <c r="B135" t="s">
        <v>350</v>
      </c>
      <c r="C135" t="s">
        <v>298</v>
      </c>
      <c r="D135" s="16">
        <v>18618</v>
      </c>
      <c r="E135" s="16">
        <f>Table6[[#This Row],[Fee (USD)]]*1.14</f>
        <v>21224.519999999997</v>
      </c>
      <c r="F135" t="s">
        <v>342</v>
      </c>
      <c r="G135" t="str">
        <f>Sub_Phase_order!$A$7</f>
        <v>Deploy</v>
      </c>
      <c r="H135" t="s">
        <v>359</v>
      </c>
      <c r="I135" t="s">
        <v>146</v>
      </c>
      <c r="J135" t="str">
        <f>Forecast_Legends!$A$5</f>
        <v>No</v>
      </c>
      <c r="K135">
        <v>0</v>
      </c>
      <c r="L135" t="s">
        <v>341</v>
      </c>
      <c r="M135" t="s">
        <v>146</v>
      </c>
      <c r="N135" t="s">
        <v>141</v>
      </c>
    </row>
    <row r="136" spans="1:14" x14ac:dyDescent="0.75">
      <c r="A136" t="s">
        <v>299</v>
      </c>
      <c r="B136" t="s">
        <v>350</v>
      </c>
      <c r="C136" t="s">
        <v>298</v>
      </c>
      <c r="D136" s="16">
        <v>18618</v>
      </c>
      <c r="E136" s="16">
        <f>Table6[[#This Row],[Fee (USD)]]*1.14</f>
        <v>21224.519999999997</v>
      </c>
      <c r="F136" t="s">
        <v>343</v>
      </c>
      <c r="G136" t="str">
        <f>Sub_Phase_order!$A$7</f>
        <v>Deploy</v>
      </c>
      <c r="H136" t="s">
        <v>359</v>
      </c>
      <c r="I136" t="s">
        <v>146</v>
      </c>
      <c r="J136" t="str">
        <f>Forecast_Legends!$A$5</f>
        <v>No</v>
      </c>
      <c r="K136">
        <v>0</v>
      </c>
      <c r="L136" t="s">
        <v>341</v>
      </c>
      <c r="M136" t="s">
        <v>146</v>
      </c>
      <c r="N136" t="s">
        <v>141</v>
      </c>
    </row>
    <row r="137" spans="1:14" x14ac:dyDescent="0.75">
      <c r="A137" t="s">
        <v>300</v>
      </c>
      <c r="B137" t="s">
        <v>350</v>
      </c>
      <c r="C137" t="s">
        <v>298</v>
      </c>
      <c r="D137" s="16">
        <v>18618</v>
      </c>
      <c r="E137" s="16">
        <f>Table6[[#This Row],[Fee (USD)]]*1.14</f>
        <v>21224.519999999997</v>
      </c>
      <c r="F137" t="s">
        <v>124</v>
      </c>
      <c r="G137" t="str">
        <f>Sub_Phase_order!$A$7</f>
        <v>Deploy</v>
      </c>
      <c r="H137" t="s">
        <v>359</v>
      </c>
      <c r="I137" t="s">
        <v>146</v>
      </c>
      <c r="J137" t="str">
        <f>Forecast_Legends!$A$5</f>
        <v>No</v>
      </c>
      <c r="K137">
        <v>0</v>
      </c>
      <c r="L137" t="s">
        <v>341</v>
      </c>
      <c r="M137" t="s">
        <v>146</v>
      </c>
      <c r="N137" t="s">
        <v>141</v>
      </c>
    </row>
    <row r="138" spans="1:14" x14ac:dyDescent="0.75">
      <c r="A138" t="s">
        <v>301</v>
      </c>
      <c r="B138" t="s">
        <v>350</v>
      </c>
      <c r="C138" t="s">
        <v>298</v>
      </c>
      <c r="D138" s="16">
        <v>18618</v>
      </c>
      <c r="E138" s="16">
        <f>Table6[[#This Row],[Fee (USD)]]*1.14</f>
        <v>21224.519999999997</v>
      </c>
      <c r="F138" t="s">
        <v>123</v>
      </c>
      <c r="G138" t="str">
        <f>Sub_Phase_order!$A$7</f>
        <v>Deploy</v>
      </c>
      <c r="H138" t="s">
        <v>359</v>
      </c>
      <c r="I138" t="s">
        <v>146</v>
      </c>
      <c r="J138" t="str">
        <f>Forecast_Legends!$A$5</f>
        <v>No</v>
      </c>
      <c r="K138">
        <v>0</v>
      </c>
      <c r="L138" t="s">
        <v>341</v>
      </c>
      <c r="M138" t="s">
        <v>146</v>
      </c>
      <c r="N138" t="s">
        <v>141</v>
      </c>
    </row>
    <row r="139" spans="1:14" x14ac:dyDescent="0.75">
      <c r="A139" t="s">
        <v>302</v>
      </c>
      <c r="B139" t="s">
        <v>56</v>
      </c>
      <c r="C139" t="s">
        <v>303</v>
      </c>
      <c r="D139" s="16">
        <v>12442</v>
      </c>
      <c r="E139" s="16">
        <f>Table6[[#This Row],[Fee (USD)]]*1.14</f>
        <v>14183.88</v>
      </c>
      <c r="F139" t="s">
        <v>342</v>
      </c>
      <c r="G139" t="str">
        <f>Sub_Phase_order!$A$7</f>
        <v>Deploy</v>
      </c>
      <c r="H139" t="s">
        <v>359</v>
      </c>
      <c r="I139" t="s">
        <v>146</v>
      </c>
      <c r="J139" t="str">
        <f>Forecast_Legends!$A$5</f>
        <v>No</v>
      </c>
      <c r="K139">
        <v>0</v>
      </c>
      <c r="L139" t="s">
        <v>341</v>
      </c>
      <c r="M139" t="s">
        <v>146</v>
      </c>
      <c r="N139" t="s">
        <v>141</v>
      </c>
    </row>
    <row r="140" spans="1:14" x14ac:dyDescent="0.75">
      <c r="A140" t="s">
        <v>304</v>
      </c>
      <c r="B140" t="s">
        <v>352</v>
      </c>
      <c r="C140" t="s">
        <v>303</v>
      </c>
      <c r="D140" s="16">
        <v>12442</v>
      </c>
      <c r="E140" s="16">
        <f>Table6[[#This Row],[Fee (USD)]]*1.14</f>
        <v>14183.88</v>
      </c>
      <c r="F140" t="s">
        <v>343</v>
      </c>
      <c r="G140" t="str">
        <f>Sub_Phase_order!$A$7</f>
        <v>Deploy</v>
      </c>
      <c r="H140" t="s">
        <v>359</v>
      </c>
      <c r="I140" t="s">
        <v>146</v>
      </c>
      <c r="J140" t="str">
        <f>Forecast_Legends!$A$5</f>
        <v>No</v>
      </c>
      <c r="K140">
        <v>0</v>
      </c>
      <c r="L140" t="s">
        <v>341</v>
      </c>
      <c r="M140" t="s">
        <v>146</v>
      </c>
      <c r="N140" t="s">
        <v>141</v>
      </c>
    </row>
    <row r="141" spans="1:14" x14ac:dyDescent="0.75">
      <c r="A141" t="s">
        <v>305</v>
      </c>
      <c r="B141" t="s">
        <v>352</v>
      </c>
      <c r="C141" t="s">
        <v>303</v>
      </c>
      <c r="D141" s="16">
        <v>12442</v>
      </c>
      <c r="E141" s="16">
        <f>Table6[[#This Row],[Fee (USD)]]*1.14</f>
        <v>14183.88</v>
      </c>
      <c r="F141" t="s">
        <v>124</v>
      </c>
      <c r="G141" t="str">
        <f>Sub_Phase_order!$A$7</f>
        <v>Deploy</v>
      </c>
      <c r="H141" t="s">
        <v>359</v>
      </c>
      <c r="I141" t="s">
        <v>146</v>
      </c>
      <c r="J141" t="str">
        <f>Forecast_Legends!$A$5</f>
        <v>No</v>
      </c>
      <c r="K141">
        <v>0</v>
      </c>
      <c r="L141" t="s">
        <v>341</v>
      </c>
      <c r="M141" t="s">
        <v>146</v>
      </c>
      <c r="N141" t="s">
        <v>141</v>
      </c>
    </row>
    <row r="142" spans="1:14" x14ac:dyDescent="0.75">
      <c r="A142" t="s">
        <v>306</v>
      </c>
      <c r="B142" t="s">
        <v>352</v>
      </c>
      <c r="C142" t="s">
        <v>303</v>
      </c>
      <c r="D142" s="16">
        <v>12442</v>
      </c>
      <c r="E142" s="16">
        <f>Table6[[#This Row],[Fee (USD)]]*1.14</f>
        <v>14183.88</v>
      </c>
      <c r="F142" t="s">
        <v>123</v>
      </c>
      <c r="G142" t="str">
        <f>Sub_Phase_order!$A$7</f>
        <v>Deploy</v>
      </c>
      <c r="H142" t="s">
        <v>359</v>
      </c>
      <c r="I142" t="s">
        <v>146</v>
      </c>
      <c r="J142" t="str">
        <f>Forecast_Legends!$A$5</f>
        <v>No</v>
      </c>
      <c r="K142">
        <v>0</v>
      </c>
      <c r="L142" t="s">
        <v>341</v>
      </c>
      <c r="M142" t="s">
        <v>146</v>
      </c>
      <c r="N142" t="s">
        <v>141</v>
      </c>
    </row>
    <row r="143" spans="1:14" x14ac:dyDescent="0.75">
      <c r="A143" t="s">
        <v>307</v>
      </c>
      <c r="B143" t="s">
        <v>353</v>
      </c>
      <c r="C143" t="s">
        <v>303</v>
      </c>
      <c r="D143" s="16">
        <v>12442</v>
      </c>
      <c r="E143" s="16">
        <f>Table6[[#This Row],[Fee (USD)]]*1.14</f>
        <v>14183.88</v>
      </c>
      <c r="F143" t="s">
        <v>342</v>
      </c>
      <c r="G143" t="str">
        <f>Sub_Phase_order!$A$7</f>
        <v>Deploy</v>
      </c>
      <c r="H143" t="s">
        <v>359</v>
      </c>
      <c r="I143" t="s">
        <v>146</v>
      </c>
      <c r="J143" t="str">
        <f>Forecast_Legends!$A$5</f>
        <v>No</v>
      </c>
      <c r="K143">
        <v>0</v>
      </c>
      <c r="L143" t="s">
        <v>341</v>
      </c>
      <c r="M143" t="s">
        <v>146</v>
      </c>
      <c r="N143" t="s">
        <v>141</v>
      </c>
    </row>
    <row r="144" spans="1:14" x14ac:dyDescent="0.75">
      <c r="A144" t="s">
        <v>308</v>
      </c>
      <c r="B144" t="s">
        <v>353</v>
      </c>
      <c r="C144" t="s">
        <v>303</v>
      </c>
      <c r="D144" s="16">
        <v>12442</v>
      </c>
      <c r="E144" s="16">
        <f>Table6[[#This Row],[Fee (USD)]]*1.14</f>
        <v>14183.88</v>
      </c>
      <c r="F144" t="s">
        <v>343</v>
      </c>
      <c r="G144" t="str">
        <f>Sub_Phase_order!$A$7</f>
        <v>Deploy</v>
      </c>
      <c r="H144" t="s">
        <v>359</v>
      </c>
      <c r="I144" t="s">
        <v>146</v>
      </c>
      <c r="J144" t="str">
        <f>Forecast_Legends!$A$5</f>
        <v>No</v>
      </c>
      <c r="K144">
        <v>0</v>
      </c>
      <c r="L144" t="s">
        <v>341</v>
      </c>
      <c r="M144" t="s">
        <v>146</v>
      </c>
      <c r="N144" t="s">
        <v>141</v>
      </c>
    </row>
    <row r="145" spans="1:14" x14ac:dyDescent="0.75">
      <c r="A145" t="s">
        <v>309</v>
      </c>
      <c r="B145" t="s">
        <v>353</v>
      </c>
      <c r="C145" t="s">
        <v>303</v>
      </c>
      <c r="D145" s="16">
        <v>12442</v>
      </c>
      <c r="E145" s="16">
        <f>Table6[[#This Row],[Fee (USD)]]*1.14</f>
        <v>14183.88</v>
      </c>
      <c r="F145" t="s">
        <v>124</v>
      </c>
      <c r="G145" t="str">
        <f>Sub_Phase_order!$A$7</f>
        <v>Deploy</v>
      </c>
      <c r="H145" t="s">
        <v>359</v>
      </c>
      <c r="I145" t="s">
        <v>146</v>
      </c>
      <c r="J145" t="str">
        <f>Forecast_Legends!$A$5</f>
        <v>No</v>
      </c>
      <c r="K145">
        <v>0</v>
      </c>
      <c r="L145" t="s">
        <v>341</v>
      </c>
      <c r="M145" t="s">
        <v>146</v>
      </c>
      <c r="N145" t="s">
        <v>141</v>
      </c>
    </row>
    <row r="146" spans="1:14" x14ac:dyDescent="0.75">
      <c r="A146" t="s">
        <v>310</v>
      </c>
      <c r="B146" t="s">
        <v>353</v>
      </c>
      <c r="C146" t="s">
        <v>303</v>
      </c>
      <c r="D146" s="16">
        <v>12442</v>
      </c>
      <c r="E146" s="16">
        <f>Table6[[#This Row],[Fee (USD)]]*1.14</f>
        <v>14183.88</v>
      </c>
      <c r="F146" t="s">
        <v>123</v>
      </c>
      <c r="G146" t="str">
        <f>Sub_Phase_order!$A$7</f>
        <v>Deploy</v>
      </c>
      <c r="H146" t="s">
        <v>359</v>
      </c>
      <c r="I146" t="s">
        <v>146</v>
      </c>
      <c r="J146" t="str">
        <f>Forecast_Legends!$A$5</f>
        <v>No</v>
      </c>
      <c r="K146">
        <v>0</v>
      </c>
      <c r="L146" t="s">
        <v>341</v>
      </c>
      <c r="M146" t="s">
        <v>146</v>
      </c>
      <c r="N146" t="s">
        <v>141</v>
      </c>
    </row>
    <row r="147" spans="1:14" x14ac:dyDescent="0.75">
      <c r="A147" t="s">
        <v>311</v>
      </c>
      <c r="B147" t="s">
        <v>354</v>
      </c>
      <c r="C147" t="s">
        <v>312</v>
      </c>
      <c r="D147" s="16">
        <v>12442</v>
      </c>
      <c r="E147" s="16">
        <f>Table6[[#This Row],[Fee (USD)]]*1.14</f>
        <v>14183.88</v>
      </c>
      <c r="F147" t="s">
        <v>342</v>
      </c>
      <c r="G147" t="str">
        <f>Sub_Phase_order!$A$7</f>
        <v>Deploy</v>
      </c>
      <c r="H147" t="s">
        <v>359</v>
      </c>
      <c r="I147" t="s">
        <v>146</v>
      </c>
      <c r="J147" t="str">
        <f>Forecast_Legends!$A$5</f>
        <v>No</v>
      </c>
      <c r="K147">
        <v>0</v>
      </c>
      <c r="L147" t="s">
        <v>341</v>
      </c>
      <c r="M147" t="s">
        <v>146</v>
      </c>
      <c r="N147" t="s">
        <v>141</v>
      </c>
    </row>
    <row r="148" spans="1:14" x14ac:dyDescent="0.75">
      <c r="A148" t="s">
        <v>313</v>
      </c>
      <c r="B148" t="s">
        <v>354</v>
      </c>
      <c r="C148" t="s">
        <v>312</v>
      </c>
      <c r="D148" s="16">
        <v>12442</v>
      </c>
      <c r="E148" s="16">
        <f>Table6[[#This Row],[Fee (USD)]]*1.14</f>
        <v>14183.88</v>
      </c>
      <c r="F148" t="s">
        <v>343</v>
      </c>
      <c r="G148" t="str">
        <f>Sub_Phase_order!$A$7</f>
        <v>Deploy</v>
      </c>
      <c r="H148" t="s">
        <v>359</v>
      </c>
      <c r="I148" t="s">
        <v>146</v>
      </c>
      <c r="J148" t="str">
        <f>Forecast_Legends!$A$5</f>
        <v>No</v>
      </c>
      <c r="K148">
        <v>0</v>
      </c>
      <c r="L148" t="s">
        <v>341</v>
      </c>
      <c r="M148" t="s">
        <v>146</v>
      </c>
      <c r="N148" t="s">
        <v>141</v>
      </c>
    </row>
    <row r="149" spans="1:14" x14ac:dyDescent="0.75">
      <c r="A149" t="s">
        <v>314</v>
      </c>
      <c r="B149" t="s">
        <v>126</v>
      </c>
      <c r="C149" t="s">
        <v>298</v>
      </c>
      <c r="D149" s="16">
        <v>12442</v>
      </c>
      <c r="E149" s="16">
        <f>Table6[[#This Row],[Fee (USD)]]*1.14</f>
        <v>14183.88</v>
      </c>
      <c r="F149" t="s">
        <v>342</v>
      </c>
      <c r="G149" t="str">
        <f>Sub_Phase_order!$A$7</f>
        <v>Deploy</v>
      </c>
      <c r="H149" t="s">
        <v>359</v>
      </c>
      <c r="I149" t="s">
        <v>146</v>
      </c>
      <c r="J149" t="str">
        <f>Forecast_Legends!$A$5</f>
        <v>No</v>
      </c>
      <c r="K149">
        <v>0</v>
      </c>
      <c r="L149" t="s">
        <v>341</v>
      </c>
      <c r="M149" t="s">
        <v>146</v>
      </c>
      <c r="N149" t="s">
        <v>141</v>
      </c>
    </row>
    <row r="150" spans="1:14" x14ac:dyDescent="0.75">
      <c r="A150" t="s">
        <v>315</v>
      </c>
      <c r="B150" t="s">
        <v>126</v>
      </c>
      <c r="C150" t="s">
        <v>298</v>
      </c>
      <c r="D150" s="16">
        <v>12442</v>
      </c>
      <c r="E150" s="16">
        <f>Table6[[#This Row],[Fee (USD)]]*1.14</f>
        <v>14183.88</v>
      </c>
      <c r="F150" t="s">
        <v>343</v>
      </c>
      <c r="G150" t="str">
        <f>Sub_Phase_order!$A$7</f>
        <v>Deploy</v>
      </c>
      <c r="H150" t="s">
        <v>359</v>
      </c>
      <c r="I150" t="s">
        <v>146</v>
      </c>
      <c r="J150" t="str">
        <f>Forecast_Legends!$A$5</f>
        <v>No</v>
      </c>
      <c r="K150">
        <v>0</v>
      </c>
      <c r="L150" t="s">
        <v>341</v>
      </c>
      <c r="M150" t="s">
        <v>146</v>
      </c>
      <c r="N150" t="s">
        <v>141</v>
      </c>
    </row>
    <row r="151" spans="1:14" x14ac:dyDescent="0.75">
      <c r="A151" t="s">
        <v>316</v>
      </c>
      <c r="B151" t="s">
        <v>126</v>
      </c>
      <c r="C151" t="s">
        <v>298</v>
      </c>
      <c r="D151" s="16">
        <v>12442</v>
      </c>
      <c r="E151" s="16">
        <f>Table6[[#This Row],[Fee (USD)]]*1.14</f>
        <v>14183.88</v>
      </c>
      <c r="F151" t="s">
        <v>124</v>
      </c>
      <c r="G151" t="str">
        <f>Sub_Phase_order!$A$7</f>
        <v>Deploy</v>
      </c>
      <c r="H151" t="s">
        <v>359</v>
      </c>
      <c r="I151" t="s">
        <v>146</v>
      </c>
      <c r="J151" t="str">
        <f>Forecast_Legends!$A$5</f>
        <v>No</v>
      </c>
      <c r="K151">
        <v>0</v>
      </c>
      <c r="L151" t="s">
        <v>341</v>
      </c>
      <c r="M151" t="s">
        <v>146</v>
      </c>
      <c r="N151" t="s">
        <v>141</v>
      </c>
    </row>
    <row r="152" spans="1:14" x14ac:dyDescent="0.75">
      <c r="A152" t="s">
        <v>317</v>
      </c>
      <c r="B152" t="s">
        <v>126</v>
      </c>
      <c r="C152" t="s">
        <v>298</v>
      </c>
      <c r="D152" s="16">
        <v>12442</v>
      </c>
      <c r="E152" s="16">
        <f>Table6[[#This Row],[Fee (USD)]]*1.14</f>
        <v>14183.88</v>
      </c>
      <c r="F152" t="s">
        <v>123</v>
      </c>
      <c r="G152" t="str">
        <f>Sub_Phase_order!$A$7</f>
        <v>Deploy</v>
      </c>
      <c r="H152" t="s">
        <v>359</v>
      </c>
      <c r="I152" t="s">
        <v>146</v>
      </c>
      <c r="J152" t="str">
        <f>Forecast_Legends!$A$5</f>
        <v>No</v>
      </c>
      <c r="K152">
        <v>0</v>
      </c>
      <c r="L152" t="s">
        <v>341</v>
      </c>
      <c r="M152" t="s">
        <v>146</v>
      </c>
      <c r="N152" t="s">
        <v>141</v>
      </c>
    </row>
    <row r="153" spans="1:14" x14ac:dyDescent="0.75">
      <c r="A153" t="s">
        <v>318</v>
      </c>
      <c r="B153" t="s">
        <v>349</v>
      </c>
      <c r="C153" t="s">
        <v>298</v>
      </c>
      <c r="D153" s="16">
        <v>12442</v>
      </c>
      <c r="E153" s="16">
        <f>Table6[[#This Row],[Fee (USD)]]*1.14</f>
        <v>14183.88</v>
      </c>
      <c r="F153" t="s">
        <v>342</v>
      </c>
      <c r="G153" t="str">
        <f>Sub_Phase_order!$A$7</f>
        <v>Deploy</v>
      </c>
      <c r="H153" t="s">
        <v>359</v>
      </c>
      <c r="I153" t="s">
        <v>146</v>
      </c>
      <c r="J153" t="str">
        <f>Forecast_Legends!$A$5</f>
        <v>No</v>
      </c>
      <c r="K153">
        <v>0</v>
      </c>
      <c r="L153" t="s">
        <v>341</v>
      </c>
      <c r="M153" t="s">
        <v>146</v>
      </c>
      <c r="N153" t="s">
        <v>141</v>
      </c>
    </row>
    <row r="154" spans="1:14" x14ac:dyDescent="0.75">
      <c r="A154" t="s">
        <v>319</v>
      </c>
      <c r="B154" t="s">
        <v>349</v>
      </c>
      <c r="C154" t="s">
        <v>298</v>
      </c>
      <c r="D154" s="16">
        <v>12442</v>
      </c>
      <c r="E154" s="16">
        <f>Table6[[#This Row],[Fee (USD)]]*1.14</f>
        <v>14183.88</v>
      </c>
      <c r="F154" t="s">
        <v>343</v>
      </c>
      <c r="G154" t="str">
        <f>Sub_Phase_order!$A$7</f>
        <v>Deploy</v>
      </c>
      <c r="H154" t="s">
        <v>359</v>
      </c>
      <c r="I154" t="s">
        <v>146</v>
      </c>
      <c r="J154" t="str">
        <f>Forecast_Legends!$A$5</f>
        <v>No</v>
      </c>
      <c r="K154">
        <v>0</v>
      </c>
      <c r="L154" t="s">
        <v>341</v>
      </c>
      <c r="M154" t="s">
        <v>146</v>
      </c>
      <c r="N154" t="s">
        <v>141</v>
      </c>
    </row>
    <row r="155" spans="1:14" x14ac:dyDescent="0.75">
      <c r="A155" t="s">
        <v>320</v>
      </c>
      <c r="B155" t="s">
        <v>349</v>
      </c>
      <c r="C155" t="s">
        <v>298</v>
      </c>
      <c r="D155" s="16">
        <v>12442</v>
      </c>
      <c r="E155" s="16">
        <f>Table6[[#This Row],[Fee (USD)]]*1.14</f>
        <v>14183.88</v>
      </c>
      <c r="F155" t="s">
        <v>124</v>
      </c>
      <c r="G155" t="str">
        <f>Sub_Phase_order!$A$7</f>
        <v>Deploy</v>
      </c>
      <c r="H155" t="s">
        <v>359</v>
      </c>
      <c r="I155" t="s">
        <v>146</v>
      </c>
      <c r="J155" t="str">
        <f>Forecast_Legends!$A$5</f>
        <v>No</v>
      </c>
      <c r="K155">
        <v>0</v>
      </c>
      <c r="L155" t="s">
        <v>341</v>
      </c>
      <c r="M155" t="s">
        <v>146</v>
      </c>
      <c r="N155" t="s">
        <v>141</v>
      </c>
    </row>
    <row r="156" spans="1:14" x14ac:dyDescent="0.75">
      <c r="A156" t="s">
        <v>321</v>
      </c>
      <c r="B156" t="s">
        <v>349</v>
      </c>
      <c r="C156" t="s">
        <v>298</v>
      </c>
      <c r="D156" s="16">
        <v>12442</v>
      </c>
      <c r="E156" s="16">
        <f>Table6[[#This Row],[Fee (USD)]]*1.14</f>
        <v>14183.88</v>
      </c>
      <c r="F156" t="s">
        <v>123</v>
      </c>
      <c r="G156" t="str">
        <f>Sub_Phase_order!$A$7</f>
        <v>Deploy</v>
      </c>
      <c r="H156" t="s">
        <v>359</v>
      </c>
      <c r="I156" t="s">
        <v>146</v>
      </c>
      <c r="J156" t="str">
        <f>Forecast_Legends!$A$5</f>
        <v>No</v>
      </c>
      <c r="K156">
        <v>0</v>
      </c>
      <c r="L156" t="s">
        <v>341</v>
      </c>
      <c r="M156" t="s">
        <v>146</v>
      </c>
      <c r="N156" t="s">
        <v>141</v>
      </c>
    </row>
    <row r="157" spans="1:14" x14ac:dyDescent="0.75">
      <c r="A157" t="s">
        <v>322</v>
      </c>
      <c r="B157" t="s">
        <v>42</v>
      </c>
      <c r="C157" t="s">
        <v>298</v>
      </c>
      <c r="D157" s="16">
        <v>12442</v>
      </c>
      <c r="E157" s="16">
        <f>Table6[[#This Row],[Fee (USD)]]*1.14</f>
        <v>14183.88</v>
      </c>
      <c r="F157" t="s">
        <v>342</v>
      </c>
      <c r="G157" t="str">
        <f>Sub_Phase_order!$A$7</f>
        <v>Deploy</v>
      </c>
      <c r="H157" t="s">
        <v>359</v>
      </c>
      <c r="I157" t="s">
        <v>146</v>
      </c>
      <c r="J157" t="str">
        <f>Forecast_Legends!$A$5</f>
        <v>No</v>
      </c>
      <c r="K157">
        <v>0</v>
      </c>
      <c r="L157" t="s">
        <v>341</v>
      </c>
      <c r="M157" t="s">
        <v>146</v>
      </c>
      <c r="N157" t="s">
        <v>141</v>
      </c>
    </row>
    <row r="158" spans="1:14" x14ac:dyDescent="0.75">
      <c r="A158" t="s">
        <v>323</v>
      </c>
      <c r="B158" t="s">
        <v>42</v>
      </c>
      <c r="C158" t="s">
        <v>298</v>
      </c>
      <c r="D158" s="16">
        <v>12442</v>
      </c>
      <c r="E158" s="16">
        <f>Table6[[#This Row],[Fee (USD)]]*1.14</f>
        <v>14183.88</v>
      </c>
      <c r="F158" t="s">
        <v>343</v>
      </c>
      <c r="G158" t="str">
        <f>Sub_Phase_order!$A$7</f>
        <v>Deploy</v>
      </c>
      <c r="H158" t="s">
        <v>359</v>
      </c>
      <c r="I158" t="s">
        <v>146</v>
      </c>
      <c r="J158" t="str">
        <f>Forecast_Legends!$A$5</f>
        <v>No</v>
      </c>
      <c r="K158">
        <v>0</v>
      </c>
      <c r="L158" t="s">
        <v>341</v>
      </c>
      <c r="M158" t="s">
        <v>146</v>
      </c>
      <c r="N158" t="s">
        <v>141</v>
      </c>
    </row>
    <row r="159" spans="1:14" x14ac:dyDescent="0.75">
      <c r="A159" t="s">
        <v>324</v>
      </c>
      <c r="B159" t="s">
        <v>42</v>
      </c>
      <c r="C159" t="s">
        <v>298</v>
      </c>
      <c r="D159" s="16">
        <v>12442</v>
      </c>
      <c r="E159" s="16">
        <f>Table6[[#This Row],[Fee (USD)]]*1.14</f>
        <v>14183.88</v>
      </c>
      <c r="F159" t="s">
        <v>124</v>
      </c>
      <c r="G159" t="str">
        <f>Sub_Phase_order!$A$7</f>
        <v>Deploy</v>
      </c>
      <c r="H159" t="s">
        <v>359</v>
      </c>
      <c r="I159" t="s">
        <v>146</v>
      </c>
      <c r="J159" t="str">
        <f>Forecast_Legends!$A$5</f>
        <v>No</v>
      </c>
      <c r="K159">
        <v>0</v>
      </c>
      <c r="L159" t="s">
        <v>341</v>
      </c>
      <c r="M159" t="s">
        <v>146</v>
      </c>
      <c r="N159" t="s">
        <v>141</v>
      </c>
    </row>
    <row r="160" spans="1:14" x14ac:dyDescent="0.75">
      <c r="A160" t="s">
        <v>325</v>
      </c>
      <c r="B160" t="s">
        <v>42</v>
      </c>
      <c r="C160" t="s">
        <v>298</v>
      </c>
      <c r="D160" s="16">
        <v>12406</v>
      </c>
      <c r="E160" s="16">
        <f>Table6[[#This Row],[Fee (USD)]]*1.14</f>
        <v>14142.839999999998</v>
      </c>
      <c r="F160" t="s">
        <v>123</v>
      </c>
      <c r="G160" t="str">
        <f>Sub_Phase_order!$A$7</f>
        <v>Deploy</v>
      </c>
      <c r="H160" t="s">
        <v>359</v>
      </c>
      <c r="I160" t="s">
        <v>146</v>
      </c>
      <c r="J160" t="str">
        <f>Forecast_Legends!$A$5</f>
        <v>No</v>
      </c>
      <c r="K160">
        <v>0</v>
      </c>
      <c r="L160" t="s">
        <v>341</v>
      </c>
      <c r="M160" t="s">
        <v>146</v>
      </c>
      <c r="N160" t="s">
        <v>141</v>
      </c>
    </row>
    <row r="162" spans="4:4" x14ac:dyDescent="0.75">
      <c r="D162" s="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95A2-7711-439B-B1F6-671A7821A0AD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F6EA-B092-4810-971A-33C5BFECABEB}">
  <dimension ref="A1:B9"/>
  <sheetViews>
    <sheetView workbookViewId="0">
      <selection activeCell="B7" sqref="B7"/>
    </sheetView>
  </sheetViews>
  <sheetFormatPr defaultRowHeight="14.75" x14ac:dyDescent="0.75"/>
  <cols>
    <col min="1" max="1" width="22.40625" customWidth="1"/>
    <col min="2" max="2" width="13" customWidth="1"/>
  </cols>
  <sheetData>
    <row r="1" spans="1:2" x14ac:dyDescent="0.75">
      <c r="A1" t="s">
        <v>330</v>
      </c>
      <c r="B1" t="s">
        <v>331</v>
      </c>
    </row>
    <row r="2" spans="1:2" x14ac:dyDescent="0.75">
      <c r="A2" t="s">
        <v>332</v>
      </c>
      <c r="B2">
        <v>1</v>
      </c>
    </row>
    <row r="3" spans="1:2" x14ac:dyDescent="0.75">
      <c r="A3" t="s">
        <v>333</v>
      </c>
      <c r="B3">
        <v>2</v>
      </c>
    </row>
    <row r="4" spans="1:2" x14ac:dyDescent="0.75">
      <c r="A4" t="s">
        <v>334</v>
      </c>
      <c r="B4">
        <v>3</v>
      </c>
    </row>
    <row r="5" spans="1:2" x14ac:dyDescent="0.75">
      <c r="A5" t="s">
        <v>335</v>
      </c>
      <c r="B5">
        <v>4</v>
      </c>
    </row>
    <row r="6" spans="1:2" x14ac:dyDescent="0.75">
      <c r="A6" t="s">
        <v>336</v>
      </c>
      <c r="B6">
        <v>5</v>
      </c>
    </row>
    <row r="7" spans="1:2" x14ac:dyDescent="0.75">
      <c r="A7" t="s">
        <v>337</v>
      </c>
      <c r="B7">
        <v>6</v>
      </c>
    </row>
    <row r="8" spans="1:2" x14ac:dyDescent="0.75">
      <c r="A8" t="s">
        <v>338</v>
      </c>
      <c r="B8">
        <v>7</v>
      </c>
    </row>
    <row r="9" spans="1:2" x14ac:dyDescent="0.75">
      <c r="A9" t="s">
        <v>339</v>
      </c>
      <c r="B9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34AB-87D5-46B0-B7E2-6B0B9D5C2FFA}">
  <dimension ref="A1:B8"/>
  <sheetViews>
    <sheetView workbookViewId="0">
      <selection activeCell="A9" sqref="A9"/>
    </sheetView>
  </sheetViews>
  <sheetFormatPr defaultRowHeight="14.75" x14ac:dyDescent="0.75"/>
  <cols>
    <col min="1" max="1" width="19.7265625" bestFit="1" customWidth="1"/>
  </cols>
  <sheetData>
    <row r="1" spans="1:2" x14ac:dyDescent="0.75">
      <c r="A1" t="s">
        <v>356</v>
      </c>
      <c r="B1" t="s">
        <v>357</v>
      </c>
    </row>
    <row r="2" spans="1:2" x14ac:dyDescent="0.75">
      <c r="A2" t="s">
        <v>505</v>
      </c>
      <c r="B2">
        <v>1</v>
      </c>
    </row>
    <row r="3" spans="1:2" x14ac:dyDescent="0.75">
      <c r="A3" t="s">
        <v>12</v>
      </c>
      <c r="B3">
        <v>2</v>
      </c>
    </row>
    <row r="4" spans="1:2" x14ac:dyDescent="0.75">
      <c r="A4" t="s">
        <v>16</v>
      </c>
      <c r="B4">
        <v>3</v>
      </c>
    </row>
    <row r="5" spans="1:2" x14ac:dyDescent="0.75">
      <c r="A5" t="s">
        <v>22</v>
      </c>
      <c r="B5">
        <v>4</v>
      </c>
    </row>
    <row r="6" spans="1:2" x14ac:dyDescent="0.75">
      <c r="A6" t="s">
        <v>26</v>
      </c>
      <c r="B6">
        <v>5</v>
      </c>
    </row>
    <row r="7" spans="1:2" x14ac:dyDescent="0.75">
      <c r="A7" t="s">
        <v>30</v>
      </c>
      <c r="B7">
        <v>6</v>
      </c>
    </row>
    <row r="8" spans="1:2" x14ac:dyDescent="0.75">
      <c r="A8" t="s">
        <v>506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B089-CD86-4176-96CF-E8AAEF272273}">
  <dimension ref="A1:B5"/>
  <sheetViews>
    <sheetView workbookViewId="0">
      <selection activeCell="D4" sqref="D4"/>
    </sheetView>
  </sheetViews>
  <sheetFormatPr defaultRowHeight="14.75" x14ac:dyDescent="0.75"/>
  <cols>
    <col min="1" max="1" width="17.40625" customWidth="1"/>
  </cols>
  <sheetData>
    <row r="1" spans="1:2" x14ac:dyDescent="0.75">
      <c r="A1" t="s">
        <v>361</v>
      </c>
      <c r="B1" t="s">
        <v>357</v>
      </c>
    </row>
    <row r="2" spans="1:2" x14ac:dyDescent="0.75">
      <c r="A2" t="s">
        <v>344</v>
      </c>
      <c r="B2">
        <v>1</v>
      </c>
    </row>
    <row r="3" spans="1:2" x14ac:dyDescent="0.75">
      <c r="A3" s="17" t="s">
        <v>362</v>
      </c>
      <c r="B3">
        <v>2</v>
      </c>
    </row>
    <row r="4" spans="1:2" x14ac:dyDescent="0.75">
      <c r="A4" t="s">
        <v>363</v>
      </c>
      <c r="B4">
        <v>3</v>
      </c>
    </row>
    <row r="5" spans="1:2" x14ac:dyDescent="0.75">
      <c r="A5" t="s">
        <v>364</v>
      </c>
      <c r="B5">
        <v>4</v>
      </c>
    </row>
  </sheetData>
  <hyperlinks>
    <hyperlink ref="A3" r:id="rId1" xr:uid="{B516E7A3-18E6-422B-976D-9152C3743C7B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2A2D-83CE-41DA-B3D9-631BAC8A0362}">
  <dimension ref="A1:E21"/>
  <sheetViews>
    <sheetView zoomScale="80" zoomScaleNormal="80" workbookViewId="0">
      <selection activeCell="E22" sqref="E22"/>
    </sheetView>
  </sheetViews>
  <sheetFormatPr defaultRowHeight="14.75" x14ac:dyDescent="0.75"/>
  <cols>
    <col min="1" max="1" width="10.54296875" bestFit="1" customWidth="1"/>
    <col min="2" max="2" width="10" customWidth="1"/>
    <col min="3" max="3" width="9.86328125" customWidth="1"/>
    <col min="4" max="4" width="28.26953125" customWidth="1"/>
    <col min="5" max="5" width="31.7265625" customWidth="1"/>
  </cols>
  <sheetData>
    <row r="1" spans="1:5" x14ac:dyDescent="0.75">
      <c r="A1" t="s">
        <v>134</v>
      </c>
      <c r="B1" t="s">
        <v>132</v>
      </c>
      <c r="C1" t="s">
        <v>135</v>
      </c>
      <c r="D1" t="s">
        <v>136</v>
      </c>
      <c r="E1" t="s">
        <v>137</v>
      </c>
    </row>
    <row r="2" spans="1:5" x14ac:dyDescent="0.75">
      <c r="A2" s="13">
        <v>43466</v>
      </c>
      <c r="B2">
        <v>3</v>
      </c>
      <c r="C2" t="s">
        <v>138</v>
      </c>
      <c r="D2" s="1">
        <v>431600</v>
      </c>
      <c r="E2">
        <v>0</v>
      </c>
    </row>
    <row r="3" spans="1:5" x14ac:dyDescent="0.75">
      <c r="A3" s="13">
        <v>44013</v>
      </c>
      <c r="B3">
        <v>1</v>
      </c>
      <c r="C3" t="s">
        <v>138</v>
      </c>
      <c r="D3" s="1">
        <v>287733.33399999997</v>
      </c>
      <c r="E3" s="3">
        <v>287733.33399999997</v>
      </c>
    </row>
    <row r="4" spans="1:5" x14ac:dyDescent="0.75">
      <c r="A4" s="13">
        <v>44105</v>
      </c>
      <c r="B4">
        <v>2</v>
      </c>
      <c r="C4" t="s">
        <v>138</v>
      </c>
      <c r="D4" s="1">
        <v>359666.66700000002</v>
      </c>
      <c r="E4" s="3">
        <v>359666.66700000002</v>
      </c>
    </row>
    <row r="5" spans="1:5" x14ac:dyDescent="0.75">
      <c r="A5" s="13">
        <v>43831</v>
      </c>
      <c r="B5">
        <v>3</v>
      </c>
      <c r="C5" t="s">
        <v>138</v>
      </c>
      <c r="D5" s="1">
        <v>470563</v>
      </c>
      <c r="E5" s="3">
        <v>470563</v>
      </c>
    </row>
    <row r="6" spans="1:5" x14ac:dyDescent="0.75">
      <c r="A6" s="13">
        <v>44378</v>
      </c>
      <c r="B6">
        <v>1</v>
      </c>
      <c r="C6" t="s">
        <v>138</v>
      </c>
      <c r="D6" s="1">
        <v>88963</v>
      </c>
      <c r="E6" s="3">
        <v>88963</v>
      </c>
    </row>
    <row r="7" spans="1:5" x14ac:dyDescent="0.75">
      <c r="A7" s="13">
        <v>44470</v>
      </c>
      <c r="B7">
        <v>2</v>
      </c>
      <c r="C7" t="s">
        <v>138</v>
      </c>
      <c r="D7" s="1">
        <v>194815</v>
      </c>
      <c r="E7" s="3">
        <v>194815</v>
      </c>
    </row>
    <row r="8" spans="1:5" x14ac:dyDescent="0.75">
      <c r="A8" s="13">
        <v>44197</v>
      </c>
      <c r="B8">
        <v>3</v>
      </c>
      <c r="C8" t="s">
        <v>138</v>
      </c>
      <c r="D8" s="1">
        <v>116889</v>
      </c>
      <c r="E8" s="3">
        <v>116889</v>
      </c>
    </row>
    <row r="9" spans="1:5" x14ac:dyDescent="0.75">
      <c r="A9" s="13">
        <v>44287</v>
      </c>
      <c r="B9">
        <v>4</v>
      </c>
      <c r="C9" t="s">
        <v>138</v>
      </c>
      <c r="D9" s="1">
        <v>545482</v>
      </c>
      <c r="E9" s="3">
        <v>545482</v>
      </c>
    </row>
    <row r="10" spans="1:5" x14ac:dyDescent="0.75">
      <c r="A10" s="13">
        <v>44835</v>
      </c>
      <c r="B10">
        <v>2</v>
      </c>
      <c r="C10" t="s">
        <v>138</v>
      </c>
      <c r="D10" s="1">
        <v>233778</v>
      </c>
      <c r="E10" s="3">
        <v>233778</v>
      </c>
    </row>
    <row r="11" spans="1:5" x14ac:dyDescent="0.75">
      <c r="A11" s="13">
        <v>44562</v>
      </c>
      <c r="B11">
        <v>3</v>
      </c>
      <c r="C11" t="s">
        <v>138</v>
      </c>
      <c r="D11" s="1">
        <v>311704</v>
      </c>
      <c r="E11" s="3">
        <v>311704</v>
      </c>
    </row>
    <row r="12" spans="1:5" x14ac:dyDescent="0.75">
      <c r="A12" s="13">
        <v>44652</v>
      </c>
      <c r="B12">
        <v>4</v>
      </c>
      <c r="C12" t="s">
        <v>138</v>
      </c>
      <c r="D12" s="1">
        <v>157926</v>
      </c>
      <c r="E12" s="3">
        <v>157926</v>
      </c>
    </row>
    <row r="13" spans="1:5" x14ac:dyDescent="0.75">
      <c r="A13" s="13">
        <v>44652</v>
      </c>
      <c r="B13">
        <v>4</v>
      </c>
      <c r="C13" t="s">
        <v>138</v>
      </c>
      <c r="D13" s="1">
        <f>38963*4</f>
        <v>155852</v>
      </c>
      <c r="E13" s="3">
        <f>Table5[[#This Row],[Value_with_Down_Payment]]</f>
        <v>155852</v>
      </c>
    </row>
    <row r="14" spans="1:5" x14ac:dyDescent="0.75">
      <c r="A14" s="13">
        <v>44470</v>
      </c>
      <c r="B14">
        <v>2</v>
      </c>
      <c r="C14" t="s">
        <v>139</v>
      </c>
      <c r="D14" s="1">
        <v>870000</v>
      </c>
      <c r="E14" s="3">
        <v>0</v>
      </c>
    </row>
    <row r="15" spans="1:5" x14ac:dyDescent="0.75">
      <c r="A15" s="13">
        <v>44743</v>
      </c>
      <c r="B15">
        <v>1</v>
      </c>
      <c r="C15" t="s">
        <v>139</v>
      </c>
      <c r="D15" s="1">
        <v>652500</v>
      </c>
      <c r="E15" s="3">
        <v>652500</v>
      </c>
    </row>
    <row r="16" spans="1:5" x14ac:dyDescent="0.75">
      <c r="A16" s="13">
        <v>44835</v>
      </c>
      <c r="B16">
        <v>2</v>
      </c>
      <c r="C16" t="s">
        <v>139</v>
      </c>
      <c r="D16" s="1">
        <v>217500</v>
      </c>
      <c r="E16" s="3">
        <v>217500</v>
      </c>
    </row>
    <row r="17" spans="1:5" x14ac:dyDescent="0.75">
      <c r="A17" s="13">
        <v>44562</v>
      </c>
      <c r="B17">
        <v>3</v>
      </c>
      <c r="C17" t="s">
        <v>139</v>
      </c>
      <c r="D17" s="1">
        <v>812000</v>
      </c>
      <c r="E17" s="3">
        <v>812000</v>
      </c>
    </row>
    <row r="18" spans="1:5" x14ac:dyDescent="0.75">
      <c r="A18" s="13">
        <v>44652</v>
      </c>
      <c r="B18">
        <v>4</v>
      </c>
      <c r="C18" t="s">
        <v>139</v>
      </c>
      <c r="D18" s="1">
        <f>90625*2</f>
        <v>181250</v>
      </c>
      <c r="E18" s="3">
        <f>Table5[[#This Row],[Value_with_Down_Payment]]</f>
        <v>181250</v>
      </c>
    </row>
    <row r="19" spans="1:5" x14ac:dyDescent="0.75">
      <c r="A19" s="13">
        <v>44652</v>
      </c>
      <c r="B19">
        <v>4</v>
      </c>
      <c r="C19" t="s">
        <v>139</v>
      </c>
      <c r="D19" s="1">
        <v>167625</v>
      </c>
      <c r="E19" s="3">
        <f>Table5[[#This Row],[Value_with_Down_Payment]]</f>
        <v>167625</v>
      </c>
    </row>
    <row r="20" spans="1:5" x14ac:dyDescent="0.75">
      <c r="A20" s="13">
        <v>44652</v>
      </c>
      <c r="B20">
        <v>4</v>
      </c>
      <c r="C20" t="s">
        <v>139</v>
      </c>
      <c r="D20" s="1">
        <v>181250</v>
      </c>
      <c r="E20" s="3">
        <v>181250</v>
      </c>
    </row>
    <row r="21" spans="1:5" x14ac:dyDescent="0.75">
      <c r="A21" s="13">
        <v>44652</v>
      </c>
      <c r="B21">
        <v>4</v>
      </c>
      <c r="C21" t="s">
        <v>139</v>
      </c>
      <c r="D21" s="1">
        <v>181250</v>
      </c>
      <c r="E21" s="3">
        <v>181250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DB48-A634-4186-9E1B-02EDD367CA24}">
  <dimension ref="A1:R83"/>
  <sheetViews>
    <sheetView topLeftCell="F53" zoomScale="60" zoomScaleNormal="60" workbookViewId="0">
      <selection activeCell="J83" sqref="J83"/>
    </sheetView>
  </sheetViews>
  <sheetFormatPr defaultRowHeight="14.75" x14ac:dyDescent="0.75"/>
  <cols>
    <col min="1" max="1" width="56.86328125" customWidth="1"/>
    <col min="2" max="2" width="15.40625" bestFit="1" customWidth="1"/>
    <col min="3" max="3" width="16.40625" bestFit="1" customWidth="1"/>
    <col min="4" max="4" width="14.86328125" customWidth="1"/>
    <col min="5" max="5" width="15.54296875" bestFit="1" customWidth="1"/>
    <col min="6" max="6" width="16" customWidth="1"/>
    <col min="7" max="7" width="12.26953125" bestFit="1" customWidth="1"/>
    <col min="8" max="8" width="15.26953125" bestFit="1" customWidth="1"/>
    <col min="9" max="9" width="33.54296875" bestFit="1" customWidth="1"/>
    <col min="10" max="10" width="20.40625" bestFit="1" customWidth="1"/>
    <col min="11" max="11" width="17.54296875" bestFit="1" customWidth="1"/>
    <col min="12" max="13" width="17.54296875" customWidth="1"/>
    <col min="14" max="14" width="30" bestFit="1" customWidth="1"/>
    <col min="15" max="15" width="30" customWidth="1"/>
    <col min="17" max="17" width="17.54296875" bestFit="1" customWidth="1"/>
    <col min="18" max="18" width="30.40625" bestFit="1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115</v>
      </c>
      <c r="E1" t="s">
        <v>114</v>
      </c>
      <c r="F1" t="s">
        <v>3</v>
      </c>
      <c r="G1" t="s">
        <v>4</v>
      </c>
      <c r="H1" t="s">
        <v>5</v>
      </c>
      <c r="I1" t="s">
        <v>128</v>
      </c>
      <c r="J1" t="s">
        <v>129</v>
      </c>
      <c r="K1" t="s">
        <v>130</v>
      </c>
      <c r="L1" t="s">
        <v>131</v>
      </c>
      <c r="M1" t="s">
        <v>143</v>
      </c>
      <c r="N1" t="s">
        <v>140</v>
      </c>
      <c r="O1" t="s">
        <v>360</v>
      </c>
      <c r="P1" t="s">
        <v>142</v>
      </c>
      <c r="Q1" t="s">
        <v>145</v>
      </c>
      <c r="R1" t="s">
        <v>328</v>
      </c>
    </row>
    <row r="2" spans="1:18" x14ac:dyDescent="0.75">
      <c r="A2" t="s">
        <v>365</v>
      </c>
      <c r="B2" t="s">
        <v>7</v>
      </c>
      <c r="C2" s="1">
        <v>500000</v>
      </c>
      <c r="D2" s="1">
        <f>Table13[[#This Row],[Fee (USD)]]*1.14</f>
        <v>570000</v>
      </c>
      <c r="E2" t="s">
        <v>7</v>
      </c>
      <c r="F2" t="s">
        <v>505</v>
      </c>
      <c r="G2" t="str">
        <f>Table8[[#This Row],[Sub_Phase_Order]]</f>
        <v>Start</v>
      </c>
      <c r="H2" t="s">
        <v>9</v>
      </c>
      <c r="I2" s="12">
        <v>43537</v>
      </c>
      <c r="J2">
        <f>YEAR(Table13[[#This Row],[Invoiced Date]])+(MONTH(Table13[[#This Row],[Invoiced Date]])&gt;7)</f>
        <v>2019</v>
      </c>
      <c r="K2">
        <f>VLOOKUP(MONTH(Table13[[#This Row],[Invoiced Date]]),Table3[#All],2,TRUE)</f>
        <v>3</v>
      </c>
      <c r="L2">
        <f>MONTH(Table13[[#This Row],[Invoiced Date]])</f>
        <v>3</v>
      </c>
      <c r="M2">
        <f>VLOOKUP(Table13[[#This Row],[Month]],Table3[#All],3,TRUE)</f>
        <v>9</v>
      </c>
      <c r="N2" t="str">
        <f>Forecast_Legends!$A$5</f>
        <v>No</v>
      </c>
      <c r="P2" t="s">
        <v>504</v>
      </c>
      <c r="Q2" s="15">
        <v>9899074736</v>
      </c>
      <c r="R2" t="s">
        <v>329</v>
      </c>
    </row>
    <row r="3" spans="1:18" x14ac:dyDescent="0.75">
      <c r="A3" t="s">
        <v>366</v>
      </c>
      <c r="B3" t="s">
        <v>510</v>
      </c>
      <c r="C3" s="1">
        <v>300000</v>
      </c>
      <c r="D3" s="1">
        <f>Table13[[#This Row],[Fee (USD)]]*1.14</f>
        <v>341999.99999999994</v>
      </c>
      <c r="E3" t="s">
        <v>7</v>
      </c>
      <c r="F3" t="s">
        <v>12</v>
      </c>
      <c r="G3" t="str">
        <f>Table8[[#This Row],[Sub_Phase_Order]]</f>
        <v>Envisioning</v>
      </c>
      <c r="H3" t="s">
        <v>9</v>
      </c>
      <c r="I3" s="12">
        <v>43700</v>
      </c>
      <c r="J3">
        <f>YEAR(Table13[[#This Row],[Invoiced Date]])+(MONTH(Table13[[#This Row],[Invoiced Date]])&gt;7)</f>
        <v>2020</v>
      </c>
      <c r="K3">
        <f>VLOOKUP(MONTH(Table13[[#This Row],[Invoiced Date]]),Table3[#All],2,TRUE)</f>
        <v>1</v>
      </c>
      <c r="L3">
        <f>MONTH(Table13[[#This Row],[Invoiced Date]])</f>
        <v>8</v>
      </c>
      <c r="M3">
        <f>VLOOKUP(Table13[[#This Row],[Month]],Table3[#All],3,TRUE)</f>
        <v>2</v>
      </c>
      <c r="N3" t="str">
        <f>Forecast_Legends!$A$5</f>
        <v>No</v>
      </c>
      <c r="P3" t="s">
        <v>504</v>
      </c>
      <c r="Q3" s="15">
        <v>9899074699</v>
      </c>
      <c r="R3" t="s">
        <v>141</v>
      </c>
    </row>
    <row r="4" spans="1:18" x14ac:dyDescent="0.75">
      <c r="A4" t="s">
        <v>367</v>
      </c>
      <c r="B4" t="s">
        <v>509</v>
      </c>
      <c r="C4" s="1">
        <v>300000</v>
      </c>
      <c r="D4" s="1">
        <f>Table13[[#This Row],[Fee (USD)]]*1.14</f>
        <v>341999.99999999994</v>
      </c>
      <c r="E4" t="s">
        <v>7</v>
      </c>
      <c r="F4" t="s">
        <v>12</v>
      </c>
      <c r="G4" t="str">
        <f>Sub_Phase_order!A3</f>
        <v>Envisioning</v>
      </c>
      <c r="H4" t="s">
        <v>9</v>
      </c>
      <c r="I4" s="12">
        <v>43700</v>
      </c>
      <c r="J4">
        <f>YEAR(Table13[[#This Row],[Invoiced Date]])+(MONTH(Table13[[#This Row],[Invoiced Date]])&gt;7)</f>
        <v>2020</v>
      </c>
      <c r="K4">
        <f>VLOOKUP(MONTH(Table13[[#This Row],[Invoiced Date]]),Table3[#All],2,TRUE)</f>
        <v>1</v>
      </c>
      <c r="L4">
        <f>MONTH(Table13[[#This Row],[Invoiced Date]])</f>
        <v>8</v>
      </c>
      <c r="M4">
        <f>VLOOKUP(Table13[[#This Row],[Month]],Table3[#All],3,TRUE)</f>
        <v>2</v>
      </c>
      <c r="N4" t="str">
        <f>Forecast_Legends!$A$5</f>
        <v>No</v>
      </c>
      <c r="P4" t="s">
        <v>504</v>
      </c>
      <c r="Q4" s="15">
        <v>9899074699</v>
      </c>
      <c r="R4" t="s">
        <v>141</v>
      </c>
    </row>
    <row r="5" spans="1:18" x14ac:dyDescent="0.75">
      <c r="A5" t="s">
        <v>368</v>
      </c>
      <c r="B5" t="s">
        <v>511</v>
      </c>
      <c r="C5" s="1">
        <v>300000</v>
      </c>
      <c r="D5" s="1">
        <f>Table13[[#This Row],[Fee (USD)]]*1.14</f>
        <v>341999.99999999994</v>
      </c>
      <c r="E5" t="s">
        <v>7</v>
      </c>
      <c r="F5" t="s">
        <v>12</v>
      </c>
      <c r="G5" t="str">
        <f>Sub_Phase_order!A3</f>
        <v>Envisioning</v>
      </c>
      <c r="H5" t="s">
        <v>9</v>
      </c>
      <c r="I5" s="12">
        <v>43768</v>
      </c>
      <c r="J5">
        <f>YEAR(Table13[[#This Row],[Invoiced Date]])+(MONTH(Table13[[#This Row],[Invoiced Date]])&gt;7)</f>
        <v>2020</v>
      </c>
      <c r="K5">
        <f>VLOOKUP(MONTH(Table13[[#This Row],[Invoiced Date]]),Table3[#All],2,TRUE)</f>
        <v>2</v>
      </c>
      <c r="L5">
        <f>MONTH(Table13[[#This Row],[Invoiced Date]])</f>
        <v>10</v>
      </c>
      <c r="M5">
        <f>VLOOKUP(Table13[[#This Row],[Month]],Table3[#All],3,TRUE)</f>
        <v>4</v>
      </c>
      <c r="N5" t="str">
        <f>Forecast_Legends!$A$5</f>
        <v>No</v>
      </c>
      <c r="P5" t="s">
        <v>504</v>
      </c>
      <c r="Q5" s="15">
        <v>9899074737</v>
      </c>
      <c r="R5" t="s">
        <v>141</v>
      </c>
    </row>
    <row r="6" spans="1:18" x14ac:dyDescent="0.75">
      <c r="A6" t="s">
        <v>369</v>
      </c>
      <c r="B6" t="s">
        <v>512</v>
      </c>
      <c r="C6" s="1">
        <v>250000</v>
      </c>
      <c r="D6" s="1">
        <f>Table13[[#This Row],[Fee (USD)]]*1.14</f>
        <v>285000</v>
      </c>
      <c r="E6" t="s">
        <v>7</v>
      </c>
      <c r="F6" t="s">
        <v>16</v>
      </c>
      <c r="G6" t="str">
        <f>Sub_Phase_order!A4</f>
        <v>Design</v>
      </c>
      <c r="H6" t="s">
        <v>9</v>
      </c>
      <c r="I6" s="12">
        <v>43912</v>
      </c>
      <c r="J6">
        <f>YEAR(Table13[[#This Row],[Invoiced Date]])+(MONTH(Table13[[#This Row],[Invoiced Date]])&gt;7)</f>
        <v>2020</v>
      </c>
      <c r="K6">
        <f>VLOOKUP(MONTH(Table13[[#This Row],[Invoiced Date]]),Table3[#All],2,TRUE)</f>
        <v>3</v>
      </c>
      <c r="L6">
        <f>MONTH(Table13[[#This Row],[Invoiced Date]])</f>
        <v>3</v>
      </c>
      <c r="M6">
        <f>VLOOKUP(Table13[[#This Row],[Month]],Table3[#All],3,TRUE)</f>
        <v>9</v>
      </c>
      <c r="N6" t="str">
        <f>Forecast_Legends!$A$5</f>
        <v>No</v>
      </c>
      <c r="P6" t="s">
        <v>504</v>
      </c>
      <c r="Q6" s="15">
        <v>9899074726</v>
      </c>
      <c r="R6" t="s">
        <v>141</v>
      </c>
    </row>
    <row r="7" spans="1:18" x14ac:dyDescent="0.75">
      <c r="A7" t="s">
        <v>370</v>
      </c>
      <c r="B7" t="s">
        <v>513</v>
      </c>
      <c r="C7" s="1">
        <v>250000</v>
      </c>
      <c r="D7" s="1">
        <f>Table13[[#This Row],[Fee (USD)]]*1.14</f>
        <v>285000</v>
      </c>
      <c r="E7" t="s">
        <v>7</v>
      </c>
      <c r="F7" t="s">
        <v>16</v>
      </c>
      <c r="G7" t="str">
        <f>Sub_Phase_order!A4</f>
        <v>Design</v>
      </c>
      <c r="H7" t="s">
        <v>9</v>
      </c>
      <c r="I7" s="12">
        <v>43776</v>
      </c>
      <c r="J7">
        <f>YEAR(Table13[[#This Row],[Invoiced Date]])+(MONTH(Table13[[#This Row],[Invoiced Date]])&gt;7)</f>
        <v>2020</v>
      </c>
      <c r="K7">
        <f>VLOOKUP(MONTH(Table13[[#This Row],[Invoiced Date]]),Table3[#All],2,TRUE)</f>
        <v>2</v>
      </c>
      <c r="L7">
        <f>MONTH(Table13[[#This Row],[Invoiced Date]])</f>
        <v>11</v>
      </c>
      <c r="M7">
        <f>VLOOKUP(Table13[[#This Row],[Month]],Table3[#All],3,TRUE)</f>
        <v>5</v>
      </c>
      <c r="N7" t="str">
        <f>Forecast_Legends!$A$5</f>
        <v>No</v>
      </c>
      <c r="P7" t="s">
        <v>504</v>
      </c>
      <c r="Q7" s="15">
        <v>9899074730</v>
      </c>
      <c r="R7" t="s">
        <v>141</v>
      </c>
    </row>
    <row r="8" spans="1:18" x14ac:dyDescent="0.75">
      <c r="A8" t="s">
        <v>371</v>
      </c>
      <c r="B8" t="s">
        <v>514</v>
      </c>
      <c r="C8" s="1">
        <v>250000</v>
      </c>
      <c r="D8" s="1">
        <f>Table13[[#This Row],[Fee (USD)]]*1.14</f>
        <v>285000</v>
      </c>
      <c r="E8" t="s">
        <v>7</v>
      </c>
      <c r="F8" t="s">
        <v>16</v>
      </c>
      <c r="G8" t="str">
        <f>Sub_Phase_order!A4</f>
        <v>Design</v>
      </c>
      <c r="H8" t="s">
        <v>9</v>
      </c>
      <c r="I8" s="12">
        <v>43847</v>
      </c>
      <c r="J8">
        <f>YEAR(Table13[[#This Row],[Invoiced Date]])+(MONTH(Table13[[#This Row],[Invoiced Date]])&gt;7)</f>
        <v>2020</v>
      </c>
      <c r="K8">
        <f>VLOOKUP(MONTH(Table13[[#This Row],[Invoiced Date]]),Table3[#All],2,TRUE)</f>
        <v>3</v>
      </c>
      <c r="L8">
        <f>MONTH(Table13[[#This Row],[Invoiced Date]])</f>
        <v>1</v>
      </c>
      <c r="M8">
        <f>VLOOKUP(Table13[[#This Row],[Month]],Table3[#All],3,TRUE)</f>
        <v>7</v>
      </c>
      <c r="N8" t="str">
        <f>Forecast_Legends!$A$5</f>
        <v>No</v>
      </c>
      <c r="P8" t="s">
        <v>504</v>
      </c>
      <c r="Q8" s="15">
        <v>9899074704</v>
      </c>
      <c r="R8" t="s">
        <v>141</v>
      </c>
    </row>
    <row r="9" spans="1:18" x14ac:dyDescent="0.75">
      <c r="A9" t="s">
        <v>372</v>
      </c>
      <c r="B9" t="s">
        <v>515</v>
      </c>
      <c r="C9" s="1">
        <v>200000</v>
      </c>
      <c r="D9" s="1">
        <f>Table13[[#This Row],[Fee (USD)]]*1.14</f>
        <v>227999.99999999997</v>
      </c>
      <c r="E9" t="s">
        <v>507</v>
      </c>
      <c r="F9" t="s">
        <v>21</v>
      </c>
      <c r="G9" t="str">
        <f>Sub_Phase_order!$A$5</f>
        <v>Build</v>
      </c>
      <c r="H9" t="s">
        <v>9</v>
      </c>
      <c r="I9" s="12">
        <v>44126</v>
      </c>
      <c r="J9">
        <f>YEAR(Table13[[#This Row],[Invoiced Date]])+(MONTH(Table13[[#This Row],[Invoiced Date]])&gt;7)</f>
        <v>2021</v>
      </c>
      <c r="K9">
        <f>VLOOKUP(MONTH(Table13[[#This Row],[Invoiced Date]]),Table3[#All],2,TRUE)</f>
        <v>2</v>
      </c>
      <c r="L9">
        <f>MONTH(Table13[[#This Row],[Invoiced Date]])</f>
        <v>10</v>
      </c>
      <c r="M9">
        <f>VLOOKUP(Table13[[#This Row],[Month]],Table3[#All],3,TRUE)</f>
        <v>4</v>
      </c>
      <c r="N9" t="str">
        <f>Forecast_Legends!$A$5</f>
        <v>No</v>
      </c>
      <c r="P9" t="s">
        <v>504</v>
      </c>
      <c r="Q9" s="15">
        <v>9899074694</v>
      </c>
      <c r="R9" t="s">
        <v>141</v>
      </c>
    </row>
    <row r="10" spans="1:18" x14ac:dyDescent="0.75">
      <c r="A10" t="s">
        <v>373</v>
      </c>
      <c r="B10" t="s">
        <v>515</v>
      </c>
      <c r="C10" s="1">
        <v>200000</v>
      </c>
      <c r="D10" s="1">
        <f>Table13[[#This Row],[Fee (USD)]]*1.14</f>
        <v>227999.99999999997</v>
      </c>
      <c r="E10" t="s">
        <v>508</v>
      </c>
      <c r="F10" t="s">
        <v>21</v>
      </c>
      <c r="G10" t="str">
        <f>Sub_Phase_order!$A$5</f>
        <v>Build</v>
      </c>
      <c r="H10" t="s">
        <v>9</v>
      </c>
      <c r="I10" s="12">
        <v>44260</v>
      </c>
      <c r="J10">
        <f>YEAR(Table13[[#This Row],[Invoiced Date]])+(MONTH(Table13[[#This Row],[Invoiced Date]])&gt;7)</f>
        <v>2021</v>
      </c>
      <c r="K10">
        <f>VLOOKUP(MONTH(Table13[[#This Row],[Invoiced Date]]),Table3[#All],2,TRUE)</f>
        <v>3</v>
      </c>
      <c r="L10">
        <f>MONTH(Table13[[#This Row],[Invoiced Date]])</f>
        <v>3</v>
      </c>
      <c r="M10">
        <f>VLOOKUP(Table13[[#This Row],[Month]],Table3[#All],3,TRUE)</f>
        <v>9</v>
      </c>
      <c r="N10" t="str">
        <f>Forecast_Legends!$A$5</f>
        <v>No</v>
      </c>
      <c r="P10" t="s">
        <v>504</v>
      </c>
      <c r="Q10" s="15">
        <v>9899074733</v>
      </c>
      <c r="R10" t="s">
        <v>141</v>
      </c>
    </row>
    <row r="11" spans="1:18" x14ac:dyDescent="0.75">
      <c r="A11" t="s">
        <v>374</v>
      </c>
      <c r="B11" t="s">
        <v>515</v>
      </c>
      <c r="C11" s="1">
        <v>200000</v>
      </c>
      <c r="D11" s="1">
        <f>Table13[[#This Row],[Fee (USD)]]*1.14</f>
        <v>227999.99999999997</v>
      </c>
      <c r="E11" t="s">
        <v>507</v>
      </c>
      <c r="F11" t="s">
        <v>21</v>
      </c>
      <c r="G11" t="str">
        <f>Sub_Phase_order!$A$6</f>
        <v>Stabilize</v>
      </c>
      <c r="H11" t="s">
        <v>9</v>
      </c>
      <c r="I11" s="12">
        <v>44505</v>
      </c>
      <c r="J11">
        <f>YEAR(Table13[[#This Row],[Invoiced Date]])+(MONTH(Table13[[#This Row],[Invoiced Date]])&gt;7)</f>
        <v>2022</v>
      </c>
      <c r="K11">
        <f>VLOOKUP(MONTH(Table13[[#This Row],[Invoiced Date]]),Table3[#All],2,TRUE)</f>
        <v>2</v>
      </c>
      <c r="L11">
        <f>MONTH(Table13[[#This Row],[Invoiced Date]])</f>
        <v>11</v>
      </c>
      <c r="M11">
        <f>VLOOKUP(Table13[[#This Row],[Month]],Table3[#All],3,TRUE)</f>
        <v>5</v>
      </c>
      <c r="N11" t="str">
        <f>Forecast_Legends!$A$5</f>
        <v>No</v>
      </c>
      <c r="P11" t="s">
        <v>504</v>
      </c>
      <c r="Q11" s="15">
        <v>9899074721</v>
      </c>
      <c r="R11" t="s">
        <v>141</v>
      </c>
    </row>
    <row r="12" spans="1:18" x14ac:dyDescent="0.75">
      <c r="A12" t="s">
        <v>375</v>
      </c>
      <c r="B12" t="s">
        <v>515</v>
      </c>
      <c r="C12" s="1">
        <v>200000</v>
      </c>
      <c r="D12" s="1">
        <f>Table13[[#This Row],[Fee (USD)]]*1.14</f>
        <v>227999.99999999997</v>
      </c>
      <c r="E12" t="s">
        <v>508</v>
      </c>
      <c r="F12" t="s">
        <v>21</v>
      </c>
      <c r="G12" t="str">
        <f>Sub_Phase_order!$A$6</f>
        <v>Stabilize</v>
      </c>
      <c r="H12" t="s">
        <v>9</v>
      </c>
      <c r="I12" s="12">
        <v>44619</v>
      </c>
      <c r="J12">
        <f>YEAR(Table13[[#This Row],[Invoiced Date]])+(MONTH(Table13[[#This Row],[Invoiced Date]])&gt;7)</f>
        <v>2022</v>
      </c>
      <c r="K12">
        <f>VLOOKUP(MONTH(Table13[[#This Row],[Invoiced Date]]),Table3[#All],2,TRUE)</f>
        <v>3</v>
      </c>
      <c r="L12">
        <f>MONTH(Table13[[#This Row],[Invoiced Date]])</f>
        <v>2</v>
      </c>
      <c r="M12">
        <f>VLOOKUP(Table13[[#This Row],[Month]],Table3[#All],3,TRUE)</f>
        <v>8</v>
      </c>
      <c r="N12" t="str">
        <f>Forecast_Legends!$A$5</f>
        <v>No</v>
      </c>
      <c r="P12" t="s">
        <v>504</v>
      </c>
      <c r="Q12" s="15">
        <v>9899074694</v>
      </c>
      <c r="R12" t="s">
        <v>141</v>
      </c>
    </row>
    <row r="13" spans="1:18" x14ac:dyDescent="0.75">
      <c r="A13" t="s">
        <v>376</v>
      </c>
      <c r="B13" t="s">
        <v>515</v>
      </c>
      <c r="C13" s="1">
        <v>200000</v>
      </c>
      <c r="D13" s="1">
        <f>Table13[[#This Row],[Fee (USD)]]*1.14</f>
        <v>227999.99999999997</v>
      </c>
      <c r="E13" t="s">
        <v>507</v>
      </c>
      <c r="F13" t="s">
        <v>21</v>
      </c>
      <c r="G13" t="str">
        <f>Sub_Phase_order!$A$7</f>
        <v>Deploy</v>
      </c>
      <c r="H13" t="s">
        <v>9</v>
      </c>
      <c r="I13" s="12">
        <v>44558</v>
      </c>
      <c r="J13">
        <f>YEAR(Table13[[#This Row],[Invoiced Date]])+(MONTH(Table13[[#This Row],[Invoiced Date]])&gt;7)</f>
        <v>2022</v>
      </c>
      <c r="K13">
        <f>VLOOKUP(MONTH(Table13[[#This Row],[Invoiced Date]]),Table3[#All],2,TRUE)</f>
        <v>2</v>
      </c>
      <c r="L13">
        <f>MONTH(Table13[[#This Row],[Invoiced Date]])</f>
        <v>12</v>
      </c>
      <c r="M13">
        <f>VLOOKUP(Table13[[#This Row],[Month]],Table3[#All],3,TRUE)</f>
        <v>6</v>
      </c>
      <c r="N13" t="str">
        <f>Forecast_Legends!$A$5</f>
        <v>No</v>
      </c>
      <c r="P13" t="s">
        <v>504</v>
      </c>
      <c r="Q13" s="15">
        <v>9899074708</v>
      </c>
      <c r="R13" t="s">
        <v>141</v>
      </c>
    </row>
    <row r="14" spans="1:18" x14ac:dyDescent="0.75">
      <c r="A14" t="s">
        <v>377</v>
      </c>
      <c r="B14" t="s">
        <v>515</v>
      </c>
      <c r="C14" s="1">
        <v>200000</v>
      </c>
      <c r="D14" s="1">
        <f>Table13[[#This Row],[Fee (USD)]]*1.14</f>
        <v>227999.99999999997</v>
      </c>
      <c r="E14" t="s">
        <v>508</v>
      </c>
      <c r="F14" t="s">
        <v>21</v>
      </c>
      <c r="G14" t="str">
        <f>Sub_Phase_order!$A$7</f>
        <v>Deploy</v>
      </c>
      <c r="H14" t="s">
        <v>9</v>
      </c>
      <c r="I14" s="12">
        <v>44619</v>
      </c>
      <c r="J14">
        <f>YEAR(Table13[[#This Row],[Invoiced Date]])+(MONTH(Table13[[#This Row],[Invoiced Date]])&gt;7)</f>
        <v>2022</v>
      </c>
      <c r="K14">
        <f>VLOOKUP(MONTH(Table13[[#This Row],[Invoiced Date]]),Table3[#All],2,TRUE)</f>
        <v>3</v>
      </c>
      <c r="L14">
        <f>MONTH(Table13[[#This Row],[Invoiced Date]])</f>
        <v>2</v>
      </c>
      <c r="M14">
        <f>VLOOKUP(Table13[[#This Row],[Month]],Table3[#All],3,TRUE)</f>
        <v>8</v>
      </c>
      <c r="N14" t="str">
        <f>Forecast_Legends!$A$5</f>
        <v>No</v>
      </c>
      <c r="P14" t="s">
        <v>504</v>
      </c>
      <c r="Q14" s="15">
        <v>9899074742</v>
      </c>
      <c r="R14" t="s">
        <v>141</v>
      </c>
    </row>
    <row r="15" spans="1:18" x14ac:dyDescent="0.75">
      <c r="A15" t="s">
        <v>378</v>
      </c>
      <c r="B15" t="s">
        <v>516</v>
      </c>
      <c r="C15" s="1">
        <v>200000</v>
      </c>
      <c r="D15" s="1">
        <f>Table13[[#This Row],[Fee (USD)]]*1.14</f>
        <v>227999.99999999997</v>
      </c>
      <c r="E15" t="s">
        <v>507</v>
      </c>
      <c r="F15" t="s">
        <v>21</v>
      </c>
      <c r="G15" t="str">
        <f>Sub_Phase_order!$A$5</f>
        <v>Build</v>
      </c>
      <c r="H15" t="s">
        <v>9</v>
      </c>
      <c r="I15" s="12">
        <v>44195</v>
      </c>
      <c r="J15">
        <f>YEAR(Table13[[#This Row],[Invoiced Date]])+(MONTH(Table13[[#This Row],[Invoiced Date]])&gt;7)</f>
        <v>2021</v>
      </c>
      <c r="K15">
        <f>VLOOKUP(MONTH(Table13[[#This Row],[Invoiced Date]]),Table3[#All],2,TRUE)</f>
        <v>2</v>
      </c>
      <c r="L15">
        <f>MONTH(Table13[[#This Row],[Invoiced Date]])</f>
        <v>12</v>
      </c>
      <c r="M15">
        <f>VLOOKUP(Table13[[#This Row],[Month]],Table3[#All],3,TRUE)</f>
        <v>6</v>
      </c>
      <c r="N15" t="str">
        <f>Forecast_Legends!$A$5</f>
        <v>No</v>
      </c>
      <c r="P15" t="s">
        <v>504</v>
      </c>
      <c r="Q15" s="15">
        <v>9899074694</v>
      </c>
      <c r="R15" t="s">
        <v>141</v>
      </c>
    </row>
    <row r="16" spans="1:18" x14ac:dyDescent="0.75">
      <c r="A16" t="s">
        <v>379</v>
      </c>
      <c r="B16" t="s">
        <v>516</v>
      </c>
      <c r="C16" s="1">
        <v>200000</v>
      </c>
      <c r="D16" s="1">
        <f>Table13[[#This Row],[Fee (USD)]]*1.14</f>
        <v>227999.99999999997</v>
      </c>
      <c r="E16" t="s">
        <v>508</v>
      </c>
      <c r="F16" t="s">
        <v>21</v>
      </c>
      <c r="G16" t="str">
        <f>Sub_Phase_order!$A$5</f>
        <v>Build</v>
      </c>
      <c r="H16" t="s">
        <v>9</v>
      </c>
      <c r="I16" s="12">
        <v>44266</v>
      </c>
      <c r="J16">
        <f>YEAR(Table13[[#This Row],[Invoiced Date]])+(MONTH(Table13[[#This Row],[Invoiced Date]])&gt;7)</f>
        <v>2021</v>
      </c>
      <c r="K16">
        <f>VLOOKUP(MONTH(Table13[[#This Row],[Invoiced Date]]),Table3[#All],2,TRUE)</f>
        <v>3</v>
      </c>
      <c r="L16">
        <f>MONTH(Table13[[#This Row],[Invoiced Date]])</f>
        <v>3</v>
      </c>
      <c r="M16">
        <f>VLOOKUP(Table13[[#This Row],[Month]],Table3[#All],3,TRUE)</f>
        <v>9</v>
      </c>
      <c r="N16" t="str">
        <f>Forecast_Legends!$A$5</f>
        <v>No</v>
      </c>
      <c r="P16" t="s">
        <v>504</v>
      </c>
      <c r="Q16" s="15">
        <v>9899074696</v>
      </c>
      <c r="R16" t="s">
        <v>141</v>
      </c>
    </row>
    <row r="17" spans="1:18" x14ac:dyDescent="0.75">
      <c r="A17" t="s">
        <v>380</v>
      </c>
      <c r="B17" t="s">
        <v>516</v>
      </c>
      <c r="C17" s="1">
        <v>200000</v>
      </c>
      <c r="D17" s="1">
        <f>Table13[[#This Row],[Fee (USD)]]*1.14</f>
        <v>227999.99999999997</v>
      </c>
      <c r="E17" t="s">
        <v>507</v>
      </c>
      <c r="F17" t="s">
        <v>21</v>
      </c>
      <c r="G17" t="str">
        <f>Sub_Phase_order!$A$6</f>
        <v>Stabilize</v>
      </c>
      <c r="H17" t="s">
        <v>28</v>
      </c>
      <c r="I17" s="12">
        <v>44713</v>
      </c>
      <c r="J17">
        <f>YEAR(Table13[[#This Row],[Invoiced Date]])+(MONTH(Table13[[#This Row],[Invoiced Date]])&gt;7)</f>
        <v>2022</v>
      </c>
      <c r="K17">
        <f>VLOOKUP(MONTH(Table13[[#This Row],[Invoiced Date]]),Table3[#All],2,TRUE)</f>
        <v>4</v>
      </c>
      <c r="L17">
        <f>MONTH(Table13[[#This Row],[Invoiced Date]])</f>
        <v>6</v>
      </c>
      <c r="M17">
        <f>VLOOKUP(Table13[[#This Row],[Month]],Table3[#All],3,TRUE)</f>
        <v>12</v>
      </c>
      <c r="N17" t="str">
        <f>Forecast_Legends!$A$5</f>
        <v>No</v>
      </c>
      <c r="P17" t="s">
        <v>504</v>
      </c>
      <c r="Q17" s="15">
        <v>9899074728</v>
      </c>
      <c r="R17" t="s">
        <v>141</v>
      </c>
    </row>
    <row r="18" spans="1:18" x14ac:dyDescent="0.75">
      <c r="A18" t="s">
        <v>381</v>
      </c>
      <c r="B18" t="s">
        <v>516</v>
      </c>
      <c r="C18" s="1">
        <v>200000</v>
      </c>
      <c r="D18" s="1">
        <f>Table13[[#This Row],[Fee (USD)]]*1.14</f>
        <v>227999.99999999997</v>
      </c>
      <c r="E18" t="s">
        <v>508</v>
      </c>
      <c r="F18" t="s">
        <v>21</v>
      </c>
      <c r="G18" t="str">
        <f>Sub_Phase_order!$A$6</f>
        <v>Stabilize</v>
      </c>
      <c r="H18" t="s">
        <v>28</v>
      </c>
      <c r="I18" s="12">
        <v>44711</v>
      </c>
      <c r="J18">
        <f>YEAR(Table13[[#This Row],[Invoiced Date]])+(MONTH(Table13[[#This Row],[Invoiced Date]])&gt;7)</f>
        <v>2022</v>
      </c>
      <c r="K18">
        <f>VLOOKUP(MONTH(Table13[[#This Row],[Invoiced Date]]),Table3[#All],2,TRUE)</f>
        <v>4</v>
      </c>
      <c r="L18">
        <f>MONTH(Table13[[#This Row],[Invoiced Date]])</f>
        <v>5</v>
      </c>
      <c r="M18">
        <f>VLOOKUP(Table13[[#This Row],[Month]],Table3[#All],3,TRUE)</f>
        <v>11</v>
      </c>
      <c r="N18" t="str">
        <f>Forecast_Legends!$A$5</f>
        <v>No</v>
      </c>
      <c r="P18" t="s">
        <v>504</v>
      </c>
      <c r="Q18" s="15">
        <v>9899074713</v>
      </c>
      <c r="R18" t="s">
        <v>141</v>
      </c>
    </row>
    <row r="19" spans="1:18" x14ac:dyDescent="0.75">
      <c r="A19" t="s">
        <v>382</v>
      </c>
      <c r="B19" t="s">
        <v>516</v>
      </c>
      <c r="C19" s="1">
        <v>200000</v>
      </c>
      <c r="D19" s="1">
        <f>Table13[[#This Row],[Fee (USD)]]*1.14</f>
        <v>227999.99999999997</v>
      </c>
      <c r="E19" t="s">
        <v>507</v>
      </c>
      <c r="F19" t="s">
        <v>21</v>
      </c>
      <c r="G19" t="str">
        <f>Sub_Phase_order!$A$7</f>
        <v>Deploy</v>
      </c>
      <c r="H19" t="s">
        <v>28</v>
      </c>
      <c r="I19" s="12">
        <v>44714</v>
      </c>
      <c r="J19">
        <f>YEAR(Table13[[#This Row],[Invoiced Date]])+(MONTH(Table13[[#This Row],[Invoiced Date]])&gt;7)</f>
        <v>2022</v>
      </c>
      <c r="K19">
        <f>VLOOKUP(MONTH(Table13[[#This Row],[Invoiced Date]]),Table3[#All],2,TRUE)</f>
        <v>4</v>
      </c>
      <c r="L19">
        <f>MONTH(Table13[[#This Row],[Invoiced Date]])</f>
        <v>6</v>
      </c>
      <c r="M19">
        <f>VLOOKUP(Table13[[#This Row],[Month]],Table3[#All],3,TRUE)</f>
        <v>12</v>
      </c>
      <c r="N19" t="str">
        <f>Forecast_Legends!$A$5</f>
        <v>No</v>
      </c>
      <c r="P19" t="s">
        <v>504</v>
      </c>
      <c r="Q19" s="15">
        <v>9899074708</v>
      </c>
      <c r="R19" t="s">
        <v>141</v>
      </c>
    </row>
    <row r="20" spans="1:18" x14ac:dyDescent="0.75">
      <c r="A20" t="s">
        <v>383</v>
      </c>
      <c r="B20" t="s">
        <v>516</v>
      </c>
      <c r="C20" s="1">
        <v>200000</v>
      </c>
      <c r="D20" s="1">
        <f>Table13[[#This Row],[Fee (USD)]]*1.14</f>
        <v>227999.99999999997</v>
      </c>
      <c r="E20" t="s">
        <v>508</v>
      </c>
      <c r="F20" t="s">
        <v>21</v>
      </c>
      <c r="G20" t="str">
        <f>Sub_Phase_order!$A$7</f>
        <v>Deploy</v>
      </c>
      <c r="H20" t="s">
        <v>28</v>
      </c>
      <c r="I20" s="12">
        <v>44710</v>
      </c>
      <c r="J20">
        <f>YEAR(Table13[[#This Row],[Invoiced Date]])+(MONTH(Table13[[#This Row],[Invoiced Date]])&gt;7)</f>
        <v>2022</v>
      </c>
      <c r="K20">
        <f>VLOOKUP(MONTH(Table13[[#This Row],[Invoiced Date]]),Table3[#All],2,TRUE)</f>
        <v>4</v>
      </c>
      <c r="L20">
        <f>MONTH(Table13[[#This Row],[Invoiced Date]])</f>
        <v>5</v>
      </c>
      <c r="M20">
        <f>VLOOKUP(Table13[[#This Row],[Month]],Table3[#All],3,TRUE)</f>
        <v>11</v>
      </c>
      <c r="N20" t="str">
        <f>Forecast_Legends!$A$5</f>
        <v>No</v>
      </c>
      <c r="P20" t="s">
        <v>504</v>
      </c>
      <c r="Q20" s="15">
        <v>9899074734</v>
      </c>
      <c r="R20" t="s">
        <v>141</v>
      </c>
    </row>
    <row r="21" spans="1:18" x14ac:dyDescent="0.75">
      <c r="A21" t="s">
        <v>386</v>
      </c>
      <c r="B21" t="s">
        <v>517</v>
      </c>
      <c r="C21" s="1">
        <v>200000</v>
      </c>
      <c r="D21" s="1">
        <f>Table13[[#This Row],[Fee (USD)]]*1.14</f>
        <v>227999.99999999997</v>
      </c>
      <c r="E21" t="s">
        <v>507</v>
      </c>
      <c r="F21" t="s">
        <v>21</v>
      </c>
      <c r="G21" t="str">
        <f>Sub_Phase_order!$A$5</f>
        <v>Build</v>
      </c>
      <c r="H21" t="s">
        <v>9</v>
      </c>
      <c r="I21" s="12">
        <v>44559</v>
      </c>
      <c r="J21">
        <f>YEAR(Table13[[#This Row],[Invoiced Date]])+(MONTH(Table13[[#This Row],[Invoiced Date]])&gt;7)</f>
        <v>2022</v>
      </c>
      <c r="K21">
        <f>VLOOKUP(MONTH(Table13[[#This Row],[Invoiced Date]]),Table3[#All],2,TRUE)</f>
        <v>2</v>
      </c>
      <c r="L21">
        <f>MONTH(Table13[[#This Row],[Invoiced Date]])</f>
        <v>12</v>
      </c>
      <c r="M21">
        <f>VLOOKUP(Table13[[#This Row],[Month]],Table3[#All],3,TRUE)</f>
        <v>6</v>
      </c>
      <c r="N21" t="str">
        <f>Forecast_Legends!$A$5</f>
        <v>No</v>
      </c>
      <c r="P21" t="s">
        <v>504</v>
      </c>
      <c r="Q21" s="15">
        <v>9899074741</v>
      </c>
      <c r="R21" t="s">
        <v>141</v>
      </c>
    </row>
    <row r="22" spans="1:18" x14ac:dyDescent="0.75">
      <c r="A22" t="s">
        <v>387</v>
      </c>
      <c r="B22" t="s">
        <v>517</v>
      </c>
      <c r="C22" s="1">
        <v>200000</v>
      </c>
      <c r="D22" s="1">
        <f>Table13[[#This Row],[Fee (USD)]]*1.14</f>
        <v>227999.99999999997</v>
      </c>
      <c r="E22" t="s">
        <v>508</v>
      </c>
      <c r="F22" t="s">
        <v>21</v>
      </c>
      <c r="G22" t="str">
        <f>Sub_Phase_order!$A$5</f>
        <v>Build</v>
      </c>
      <c r="H22" t="s">
        <v>9</v>
      </c>
      <c r="I22" s="12">
        <v>44253</v>
      </c>
      <c r="J22">
        <f>YEAR(Table13[[#This Row],[Invoiced Date]])+(MONTH(Table13[[#This Row],[Invoiced Date]])&gt;7)</f>
        <v>2021</v>
      </c>
      <c r="K22">
        <f>VLOOKUP(MONTH(Table13[[#This Row],[Invoiced Date]]),Table3[#All],2,TRUE)</f>
        <v>3</v>
      </c>
      <c r="L22">
        <f>MONTH(Table13[[#This Row],[Invoiced Date]])</f>
        <v>2</v>
      </c>
      <c r="M22">
        <f>VLOOKUP(Table13[[#This Row],[Month]],Table3[#All],3,TRUE)</f>
        <v>8</v>
      </c>
      <c r="N22" t="str">
        <f>Forecast_Legends!$A$5</f>
        <v>No</v>
      </c>
      <c r="P22" t="s">
        <v>504</v>
      </c>
      <c r="Q22" s="15">
        <v>9899074694</v>
      </c>
      <c r="R22" t="s">
        <v>141</v>
      </c>
    </row>
    <row r="23" spans="1:18" x14ac:dyDescent="0.75">
      <c r="A23" t="s">
        <v>384</v>
      </c>
      <c r="B23" t="s">
        <v>517</v>
      </c>
      <c r="C23" s="1">
        <v>200000</v>
      </c>
      <c r="D23" s="1">
        <f>Table13[[#This Row],[Fee (USD)]]*1.14</f>
        <v>227999.99999999997</v>
      </c>
      <c r="E23" t="s">
        <v>507</v>
      </c>
      <c r="F23" t="s">
        <v>21</v>
      </c>
      <c r="G23" t="str">
        <f>Sub_Phase_order!$A$6</f>
        <v>Stabilize</v>
      </c>
      <c r="H23" t="s">
        <v>9</v>
      </c>
      <c r="I23" s="12">
        <v>44343</v>
      </c>
      <c r="J23">
        <f>YEAR(Table13[[#This Row],[Invoiced Date]])+(MONTH(Table13[[#This Row],[Invoiced Date]])&gt;7)</f>
        <v>2021</v>
      </c>
      <c r="K23">
        <f>VLOOKUP(MONTH(Table13[[#This Row],[Invoiced Date]]),Table3[#All],2,TRUE)</f>
        <v>4</v>
      </c>
      <c r="L23">
        <f>MONTH(Table13[[#This Row],[Invoiced Date]])</f>
        <v>5</v>
      </c>
      <c r="M23">
        <f>VLOOKUP(Table13[[#This Row],[Month]],Table3[#All],3,TRUE)</f>
        <v>11</v>
      </c>
      <c r="N23" t="str">
        <f>Forecast_Legends!$A$5</f>
        <v>No</v>
      </c>
      <c r="P23" t="s">
        <v>504</v>
      </c>
      <c r="Q23" s="15">
        <v>9899074696</v>
      </c>
      <c r="R23" t="s">
        <v>141</v>
      </c>
    </row>
    <row r="24" spans="1:18" x14ac:dyDescent="0.75">
      <c r="A24" t="s">
        <v>385</v>
      </c>
      <c r="B24" t="s">
        <v>517</v>
      </c>
      <c r="C24" s="1">
        <v>200000</v>
      </c>
      <c r="D24" s="1">
        <f>Table13[[#This Row],[Fee (USD)]]*1.14</f>
        <v>227999.99999999997</v>
      </c>
      <c r="E24" t="s">
        <v>508</v>
      </c>
      <c r="F24" t="s">
        <v>21</v>
      </c>
      <c r="G24" t="str">
        <f>Sub_Phase_order!$A$6</f>
        <v>Stabilize</v>
      </c>
      <c r="H24" t="s">
        <v>9</v>
      </c>
      <c r="I24" s="12">
        <v>44345</v>
      </c>
      <c r="J24">
        <f>YEAR(Table13[[#This Row],[Invoiced Date]])+(MONTH(Table13[[#This Row],[Invoiced Date]])&gt;7)</f>
        <v>2021</v>
      </c>
      <c r="K24">
        <f>VLOOKUP(MONTH(Table13[[#This Row],[Invoiced Date]]),Table3[#All],2,TRUE)</f>
        <v>4</v>
      </c>
      <c r="L24">
        <f>MONTH(Table13[[#This Row],[Invoiced Date]])</f>
        <v>5</v>
      </c>
      <c r="M24">
        <f>VLOOKUP(Table13[[#This Row],[Month]],Table3[#All],3,TRUE)</f>
        <v>11</v>
      </c>
      <c r="N24" t="str">
        <f>Forecast_Legends!$A$5</f>
        <v>No</v>
      </c>
      <c r="P24" t="s">
        <v>504</v>
      </c>
      <c r="Q24" s="15">
        <v>9899074716</v>
      </c>
      <c r="R24" t="s">
        <v>141</v>
      </c>
    </row>
    <row r="25" spans="1:18" x14ac:dyDescent="0.75">
      <c r="A25" t="s">
        <v>388</v>
      </c>
      <c r="B25" t="s">
        <v>517</v>
      </c>
      <c r="C25" s="1">
        <v>200000</v>
      </c>
      <c r="D25" s="1">
        <f>Table13[[#This Row],[Fee (USD)]]*1.14</f>
        <v>227999.99999999997</v>
      </c>
      <c r="E25" t="s">
        <v>507</v>
      </c>
      <c r="F25" t="s">
        <v>21</v>
      </c>
      <c r="G25" t="str">
        <f>Sub_Phase_order!$A$7</f>
        <v>Deploy</v>
      </c>
      <c r="H25" t="s">
        <v>9</v>
      </c>
      <c r="I25" s="12">
        <v>44371</v>
      </c>
      <c r="J25">
        <f>YEAR(Table13[[#This Row],[Invoiced Date]])+(MONTH(Table13[[#This Row],[Invoiced Date]])&gt;7)</f>
        <v>2021</v>
      </c>
      <c r="K25">
        <f>VLOOKUP(MONTH(Table13[[#This Row],[Invoiced Date]]),Table3[#All],2,TRUE)</f>
        <v>4</v>
      </c>
      <c r="L25">
        <f>MONTH(Table13[[#This Row],[Invoiced Date]])</f>
        <v>6</v>
      </c>
      <c r="M25">
        <f>VLOOKUP(Table13[[#This Row],[Month]],Table3[#All],3,TRUE)</f>
        <v>12</v>
      </c>
      <c r="N25" t="str">
        <f>Forecast_Legends!$A$5</f>
        <v>No</v>
      </c>
      <c r="P25" t="s">
        <v>504</v>
      </c>
      <c r="Q25" s="15">
        <v>9899074710</v>
      </c>
      <c r="R25" t="s">
        <v>141</v>
      </c>
    </row>
    <row r="26" spans="1:18" x14ac:dyDescent="0.75">
      <c r="A26" t="s">
        <v>389</v>
      </c>
      <c r="B26" t="s">
        <v>517</v>
      </c>
      <c r="C26" s="1">
        <v>200000</v>
      </c>
      <c r="D26" s="1">
        <f>Table13[[#This Row],[Fee (USD)]]*1.14</f>
        <v>227999.99999999997</v>
      </c>
      <c r="E26" t="s">
        <v>508</v>
      </c>
      <c r="F26" t="s">
        <v>21</v>
      </c>
      <c r="G26" t="str">
        <f>Sub_Phase_order!$A$7</f>
        <v>Deploy</v>
      </c>
      <c r="H26" t="s">
        <v>9</v>
      </c>
      <c r="I26" s="12">
        <v>44371</v>
      </c>
      <c r="J26">
        <f>YEAR(Table13[[#This Row],[Invoiced Date]])+(MONTH(Table13[[#This Row],[Invoiced Date]])&gt;7)</f>
        <v>2021</v>
      </c>
      <c r="K26">
        <f>VLOOKUP(MONTH(Table13[[#This Row],[Invoiced Date]]),Table3[#All],2,TRUE)</f>
        <v>4</v>
      </c>
      <c r="L26">
        <f>MONTH(Table13[[#This Row],[Invoiced Date]])</f>
        <v>6</v>
      </c>
      <c r="M26">
        <f>VLOOKUP(Table13[[#This Row],[Month]],Table3[#All],3,TRUE)</f>
        <v>12</v>
      </c>
      <c r="N26" t="str">
        <f>Forecast_Legends!$A$5</f>
        <v>No</v>
      </c>
      <c r="P26" t="s">
        <v>504</v>
      </c>
      <c r="Q26" s="15">
        <v>9899074700</v>
      </c>
      <c r="R26" t="s">
        <v>141</v>
      </c>
    </row>
    <row r="27" spans="1:18" x14ac:dyDescent="0.75">
      <c r="A27" t="s">
        <v>390</v>
      </c>
      <c r="B27" t="s">
        <v>518</v>
      </c>
      <c r="C27" s="1">
        <v>200000</v>
      </c>
      <c r="D27" s="1">
        <f>Table13[[#This Row],[Fee (USD)]]*1.14</f>
        <v>227999.99999999997</v>
      </c>
      <c r="E27" t="s">
        <v>507</v>
      </c>
      <c r="F27" t="s">
        <v>21</v>
      </c>
      <c r="G27" t="str">
        <f>Sub_Phase_order!$A$5</f>
        <v>Build</v>
      </c>
      <c r="H27" t="s">
        <v>9</v>
      </c>
      <c r="I27" s="12">
        <v>44163</v>
      </c>
      <c r="J27">
        <f>YEAR(Table13[[#This Row],[Invoiced Date]])+(MONTH(Table13[[#This Row],[Invoiced Date]])&gt;7)</f>
        <v>2021</v>
      </c>
      <c r="K27">
        <f>VLOOKUP(MONTH(Table13[[#This Row],[Invoiced Date]]),Table3[#All],2,TRUE)</f>
        <v>2</v>
      </c>
      <c r="L27">
        <f>MONTH(Table13[[#This Row],[Invoiced Date]])</f>
        <v>11</v>
      </c>
      <c r="M27">
        <f>VLOOKUP(Table13[[#This Row],[Month]],Table3[#All],3,TRUE)</f>
        <v>5</v>
      </c>
      <c r="N27" t="str">
        <f>Forecast_Legends!$A$5</f>
        <v>No</v>
      </c>
      <c r="P27" t="s">
        <v>504</v>
      </c>
      <c r="Q27" s="15">
        <v>9899074718</v>
      </c>
      <c r="R27" t="s">
        <v>141</v>
      </c>
    </row>
    <row r="28" spans="1:18" x14ac:dyDescent="0.75">
      <c r="A28" t="s">
        <v>391</v>
      </c>
      <c r="B28" t="s">
        <v>518</v>
      </c>
      <c r="C28" s="1">
        <v>200000</v>
      </c>
      <c r="D28" s="1">
        <f>Table13[[#This Row],[Fee (USD)]]*1.14</f>
        <v>227999.99999999997</v>
      </c>
      <c r="E28" t="s">
        <v>508</v>
      </c>
      <c r="F28" t="s">
        <v>21</v>
      </c>
      <c r="G28" t="str">
        <f>Sub_Phase_order!$A$5</f>
        <v>Build</v>
      </c>
      <c r="H28" t="s">
        <v>9</v>
      </c>
      <c r="I28" s="12">
        <v>44317</v>
      </c>
      <c r="J28">
        <f>YEAR(Table13[[#This Row],[Invoiced Date]])+(MONTH(Table13[[#This Row],[Invoiced Date]])&gt;7)</f>
        <v>2021</v>
      </c>
      <c r="K28">
        <f>VLOOKUP(MONTH(Table13[[#This Row],[Invoiced Date]]),Table3[#All],2,TRUE)</f>
        <v>4</v>
      </c>
      <c r="L28">
        <f>MONTH(Table13[[#This Row],[Invoiced Date]])</f>
        <v>5</v>
      </c>
      <c r="M28">
        <f>VLOOKUP(Table13[[#This Row],[Month]],Table3[#All],3,TRUE)</f>
        <v>11</v>
      </c>
      <c r="N28" t="str">
        <f>Forecast_Legends!$A$5</f>
        <v>No</v>
      </c>
      <c r="P28" t="s">
        <v>504</v>
      </c>
      <c r="Q28" s="15">
        <v>9899074734</v>
      </c>
      <c r="R28" t="s">
        <v>141</v>
      </c>
    </row>
    <row r="29" spans="1:18" x14ac:dyDescent="0.75">
      <c r="A29" t="s">
        <v>392</v>
      </c>
      <c r="B29" t="s">
        <v>518</v>
      </c>
      <c r="C29" s="1">
        <v>200000</v>
      </c>
      <c r="D29" s="1">
        <f>Table13[[#This Row],[Fee (USD)]]*1.14</f>
        <v>227999.99999999997</v>
      </c>
      <c r="E29" t="s">
        <v>507</v>
      </c>
      <c r="F29" t="s">
        <v>21</v>
      </c>
      <c r="G29" t="str">
        <f>Sub_Phase_order!$A$6</f>
        <v>Stabilize</v>
      </c>
      <c r="H29" t="s">
        <v>9</v>
      </c>
      <c r="I29" s="12">
        <v>44379</v>
      </c>
      <c r="J29">
        <f>YEAR(Table13[[#This Row],[Invoiced Date]])+(MONTH(Table13[[#This Row],[Invoiced Date]])&gt;7)</f>
        <v>2021</v>
      </c>
      <c r="K29">
        <f>VLOOKUP(MONTH(Table13[[#This Row],[Invoiced Date]]),Table3[#All],2,TRUE)</f>
        <v>1</v>
      </c>
      <c r="L29">
        <f>MONTH(Table13[[#This Row],[Invoiced Date]])</f>
        <v>7</v>
      </c>
      <c r="M29">
        <f>VLOOKUP(Table13[[#This Row],[Month]],Table3[#All],3,TRUE)</f>
        <v>1</v>
      </c>
      <c r="N29" t="str">
        <f>Forecast_Legends!$A$5</f>
        <v>No</v>
      </c>
      <c r="P29" t="s">
        <v>504</v>
      </c>
      <c r="Q29" s="15">
        <v>9899074694</v>
      </c>
      <c r="R29" t="s">
        <v>141</v>
      </c>
    </row>
    <row r="30" spans="1:18" x14ac:dyDescent="0.75">
      <c r="A30" t="s">
        <v>393</v>
      </c>
      <c r="B30" t="s">
        <v>518</v>
      </c>
      <c r="C30" s="1">
        <v>200000</v>
      </c>
      <c r="D30" s="1">
        <f>Table13[[#This Row],[Fee (USD)]]*1.14</f>
        <v>227999.99999999997</v>
      </c>
      <c r="E30" t="s">
        <v>508</v>
      </c>
      <c r="F30" t="s">
        <v>21</v>
      </c>
      <c r="G30" t="str">
        <f>Sub_Phase_order!$A$6</f>
        <v>Stabilize</v>
      </c>
      <c r="H30" t="s">
        <v>9</v>
      </c>
      <c r="I30" s="12">
        <v>44378</v>
      </c>
      <c r="J30">
        <f>YEAR(Table13[[#This Row],[Invoiced Date]])+(MONTH(Table13[[#This Row],[Invoiced Date]])&gt;7)</f>
        <v>2021</v>
      </c>
      <c r="K30">
        <f>VLOOKUP(MONTH(Table13[[#This Row],[Invoiced Date]]),Table3[#All],2,TRUE)</f>
        <v>1</v>
      </c>
      <c r="L30">
        <f>MONTH(Table13[[#This Row],[Invoiced Date]])</f>
        <v>7</v>
      </c>
      <c r="M30">
        <f>VLOOKUP(Table13[[#This Row],[Month]],Table3[#All],3,TRUE)</f>
        <v>1</v>
      </c>
      <c r="N30" t="str">
        <f>Forecast_Legends!$A$5</f>
        <v>No</v>
      </c>
      <c r="P30" t="s">
        <v>504</v>
      </c>
      <c r="Q30" s="15">
        <v>9899074742</v>
      </c>
      <c r="R30" t="s">
        <v>141</v>
      </c>
    </row>
    <row r="31" spans="1:18" x14ac:dyDescent="0.75">
      <c r="A31" t="s">
        <v>394</v>
      </c>
      <c r="B31" t="s">
        <v>518</v>
      </c>
      <c r="C31" s="1">
        <v>200000</v>
      </c>
      <c r="D31" s="1">
        <f>Table13[[#This Row],[Fee (USD)]]*1.14</f>
        <v>227999.99999999997</v>
      </c>
      <c r="E31" t="s">
        <v>507</v>
      </c>
      <c r="F31" t="s">
        <v>21</v>
      </c>
      <c r="G31" t="str">
        <f>Sub_Phase_order!$A$7</f>
        <v>Deploy</v>
      </c>
      <c r="H31" t="s">
        <v>9</v>
      </c>
      <c r="I31" s="12">
        <v>44377</v>
      </c>
      <c r="J31">
        <f>YEAR(Table13[[#This Row],[Invoiced Date]])+(MONTH(Table13[[#This Row],[Invoiced Date]])&gt;7)</f>
        <v>2021</v>
      </c>
      <c r="K31">
        <f>VLOOKUP(MONTH(Table13[[#This Row],[Invoiced Date]]),Table3[#All],2,TRUE)</f>
        <v>4</v>
      </c>
      <c r="L31">
        <f>MONTH(Table13[[#This Row],[Invoiced Date]])</f>
        <v>6</v>
      </c>
      <c r="M31">
        <f>VLOOKUP(Table13[[#This Row],[Month]],Table3[#All],3,TRUE)</f>
        <v>12</v>
      </c>
      <c r="N31" t="str">
        <f>Forecast_Legends!$A$5</f>
        <v>No</v>
      </c>
      <c r="P31" t="s">
        <v>504</v>
      </c>
      <c r="Q31" s="15">
        <v>9899074708</v>
      </c>
      <c r="R31" t="s">
        <v>141</v>
      </c>
    </row>
    <row r="32" spans="1:18" x14ac:dyDescent="0.75">
      <c r="A32" t="s">
        <v>395</v>
      </c>
      <c r="B32" t="s">
        <v>518</v>
      </c>
      <c r="C32" s="1">
        <v>200000</v>
      </c>
      <c r="D32" s="1">
        <f>Table13[[#This Row],[Fee (USD)]]*1.14</f>
        <v>227999.99999999997</v>
      </c>
      <c r="E32" t="s">
        <v>508</v>
      </c>
      <c r="F32" t="s">
        <v>21</v>
      </c>
      <c r="G32" t="str">
        <f>Sub_Phase_order!$A$7</f>
        <v>Deploy</v>
      </c>
      <c r="H32" t="s">
        <v>9</v>
      </c>
      <c r="I32" s="12">
        <v>44379</v>
      </c>
      <c r="J32">
        <f>YEAR(Table13[[#This Row],[Invoiced Date]])+(MONTH(Table13[[#This Row],[Invoiced Date]])&gt;7)</f>
        <v>2021</v>
      </c>
      <c r="K32">
        <f>VLOOKUP(MONTH(Table13[[#This Row],[Invoiced Date]]),Table3[#All],2,TRUE)</f>
        <v>1</v>
      </c>
      <c r="L32">
        <f>MONTH(Table13[[#This Row],[Invoiced Date]])</f>
        <v>7</v>
      </c>
      <c r="M32">
        <f>VLOOKUP(Table13[[#This Row],[Month]],Table3[#All],3,TRUE)</f>
        <v>1</v>
      </c>
      <c r="N32" t="str">
        <f>Forecast_Legends!$A$5</f>
        <v>No</v>
      </c>
      <c r="P32" t="s">
        <v>504</v>
      </c>
      <c r="Q32" s="15">
        <v>9899074715</v>
      </c>
      <c r="R32" t="s">
        <v>141</v>
      </c>
    </row>
    <row r="33" spans="1:18" x14ac:dyDescent="0.75">
      <c r="A33" t="s">
        <v>396</v>
      </c>
      <c r="B33" t="s">
        <v>519</v>
      </c>
      <c r="C33" s="1">
        <v>200000</v>
      </c>
      <c r="D33" s="1">
        <f>Table13[[#This Row],[Fee (USD)]]*1.14</f>
        <v>227999.99999999997</v>
      </c>
      <c r="E33" t="s">
        <v>507</v>
      </c>
      <c r="F33" t="s">
        <v>21</v>
      </c>
      <c r="G33" t="str">
        <f>Sub_Phase_order!$A$5</f>
        <v>Build</v>
      </c>
      <c r="H33" t="s">
        <v>9</v>
      </c>
      <c r="I33" s="12">
        <v>44174</v>
      </c>
      <c r="J33">
        <f>YEAR(Table13[[#This Row],[Invoiced Date]])+(MONTH(Table13[[#This Row],[Invoiced Date]])&gt;7)</f>
        <v>2021</v>
      </c>
      <c r="K33">
        <f>VLOOKUP(MONTH(Table13[[#This Row],[Invoiced Date]]),Table3[#All],2,TRUE)</f>
        <v>2</v>
      </c>
      <c r="L33">
        <f>MONTH(Table13[[#This Row],[Invoiced Date]])</f>
        <v>12</v>
      </c>
      <c r="M33">
        <f>VLOOKUP(Table13[[#This Row],[Month]],Table3[#All],3,TRUE)</f>
        <v>6</v>
      </c>
      <c r="N33" t="str">
        <f>Forecast_Legends!$A$5</f>
        <v>No</v>
      </c>
      <c r="P33" t="s">
        <v>504</v>
      </c>
      <c r="Q33" s="15">
        <v>9899074721</v>
      </c>
      <c r="R33" t="s">
        <v>141</v>
      </c>
    </row>
    <row r="34" spans="1:18" x14ac:dyDescent="0.75">
      <c r="A34" t="s">
        <v>397</v>
      </c>
      <c r="B34" t="s">
        <v>519</v>
      </c>
      <c r="C34" s="1">
        <v>200000</v>
      </c>
      <c r="D34" s="1">
        <f>Table13[[#This Row],[Fee (USD)]]*1.14</f>
        <v>227999.99999999997</v>
      </c>
      <c r="E34" t="s">
        <v>508</v>
      </c>
      <c r="F34" t="s">
        <v>21</v>
      </c>
      <c r="G34" t="str">
        <f>Sub_Phase_order!$A$5</f>
        <v>Build</v>
      </c>
      <c r="H34" t="s">
        <v>9</v>
      </c>
      <c r="I34" s="12">
        <v>44297</v>
      </c>
      <c r="J34">
        <f>YEAR(Table13[[#This Row],[Invoiced Date]])+(MONTH(Table13[[#This Row],[Invoiced Date]])&gt;7)</f>
        <v>2021</v>
      </c>
      <c r="K34">
        <f>VLOOKUP(MONTH(Table13[[#This Row],[Invoiced Date]]),Table3[#All],2,TRUE)</f>
        <v>4</v>
      </c>
      <c r="L34">
        <f>MONTH(Table13[[#This Row],[Invoiced Date]])</f>
        <v>4</v>
      </c>
      <c r="M34">
        <f>VLOOKUP(Table13[[#This Row],[Month]],Table3[#All],3,TRUE)</f>
        <v>10</v>
      </c>
      <c r="N34" t="str">
        <f>Forecast_Legends!$A$5</f>
        <v>No</v>
      </c>
      <c r="P34" t="s">
        <v>504</v>
      </c>
      <c r="Q34" s="15">
        <v>9899074699</v>
      </c>
      <c r="R34" t="s">
        <v>141</v>
      </c>
    </row>
    <row r="35" spans="1:18" x14ac:dyDescent="0.75">
      <c r="A35" t="s">
        <v>398</v>
      </c>
      <c r="B35" t="s">
        <v>519</v>
      </c>
      <c r="C35" s="1">
        <v>200000</v>
      </c>
      <c r="D35" s="1">
        <f>Table13[[#This Row],[Fee (USD)]]*1.14</f>
        <v>227999.99999999997</v>
      </c>
      <c r="E35" t="s">
        <v>507</v>
      </c>
      <c r="F35" t="s">
        <v>21</v>
      </c>
      <c r="G35" t="str">
        <f>Sub_Phase_order!$A$6</f>
        <v>Stabilize</v>
      </c>
      <c r="H35" t="s">
        <v>9</v>
      </c>
      <c r="I35" s="12">
        <v>44350</v>
      </c>
      <c r="J35">
        <f>YEAR(Table13[[#This Row],[Invoiced Date]])+(MONTH(Table13[[#This Row],[Invoiced Date]])&gt;7)</f>
        <v>2021</v>
      </c>
      <c r="K35">
        <f>VLOOKUP(MONTH(Table13[[#This Row],[Invoiced Date]]),Table3[#All],2,TRUE)</f>
        <v>4</v>
      </c>
      <c r="L35">
        <f>MONTH(Table13[[#This Row],[Invoiced Date]])</f>
        <v>6</v>
      </c>
      <c r="M35">
        <f>VLOOKUP(Table13[[#This Row],[Month]],Table3[#All],3,TRUE)</f>
        <v>12</v>
      </c>
      <c r="N35" t="str">
        <f>Forecast_Legends!$A$5</f>
        <v>No</v>
      </c>
      <c r="P35" t="s">
        <v>504</v>
      </c>
      <c r="Q35" s="15">
        <v>9899074694</v>
      </c>
      <c r="R35" t="s">
        <v>141</v>
      </c>
    </row>
    <row r="36" spans="1:18" x14ac:dyDescent="0.75">
      <c r="A36" t="s">
        <v>399</v>
      </c>
      <c r="B36" t="s">
        <v>519</v>
      </c>
      <c r="C36" s="1">
        <v>200000</v>
      </c>
      <c r="D36" s="1">
        <f>Table13[[#This Row],[Fee (USD)]]*1.14</f>
        <v>227999.99999999997</v>
      </c>
      <c r="E36" t="s">
        <v>508</v>
      </c>
      <c r="F36" t="s">
        <v>21</v>
      </c>
      <c r="G36" t="str">
        <f>Sub_Phase_order!$A$6</f>
        <v>Stabilize</v>
      </c>
      <c r="H36" t="s">
        <v>9</v>
      </c>
      <c r="I36" s="12">
        <v>44606</v>
      </c>
      <c r="J36">
        <f>YEAR(Table13[[#This Row],[Invoiced Date]])+(MONTH(Table13[[#This Row],[Invoiced Date]])&gt;7)</f>
        <v>2022</v>
      </c>
      <c r="K36">
        <f>VLOOKUP(MONTH(Table13[[#This Row],[Invoiced Date]]),Table3[#All],2,TRUE)</f>
        <v>3</v>
      </c>
      <c r="L36">
        <f>MONTH(Table13[[#This Row],[Invoiced Date]])</f>
        <v>2</v>
      </c>
      <c r="M36">
        <f>VLOOKUP(Table13[[#This Row],[Month]],Table3[#All],3,TRUE)</f>
        <v>8</v>
      </c>
      <c r="N36" t="str">
        <f>Forecast_Legends!$A$5</f>
        <v>No</v>
      </c>
      <c r="P36" t="s">
        <v>504</v>
      </c>
      <c r="Q36" s="15">
        <v>9899074704</v>
      </c>
      <c r="R36" t="s">
        <v>141</v>
      </c>
    </row>
    <row r="37" spans="1:18" x14ac:dyDescent="0.75">
      <c r="A37" t="s">
        <v>400</v>
      </c>
      <c r="B37" t="s">
        <v>519</v>
      </c>
      <c r="C37" s="1">
        <v>200000</v>
      </c>
      <c r="D37" s="1">
        <f>Table13[[#This Row],[Fee (USD)]]*1.14</f>
        <v>227999.99999999997</v>
      </c>
      <c r="E37" t="s">
        <v>507</v>
      </c>
      <c r="F37" t="s">
        <v>21</v>
      </c>
      <c r="G37" t="str">
        <f>Sub_Phase_order!$A$7</f>
        <v>Deploy</v>
      </c>
      <c r="H37" t="s">
        <v>9</v>
      </c>
      <c r="I37" s="12">
        <v>44372</v>
      </c>
      <c r="J37">
        <f>YEAR(Table13[[#This Row],[Invoiced Date]])+(MONTH(Table13[[#This Row],[Invoiced Date]])&gt;7)</f>
        <v>2021</v>
      </c>
      <c r="K37">
        <f>VLOOKUP(MONTH(Table13[[#This Row],[Invoiced Date]]),Table3[#All],2,TRUE)</f>
        <v>4</v>
      </c>
      <c r="L37">
        <f>MONTH(Table13[[#This Row],[Invoiced Date]])</f>
        <v>6</v>
      </c>
      <c r="M37">
        <f>VLOOKUP(Table13[[#This Row],[Month]],Table3[#All],3,TRUE)</f>
        <v>12</v>
      </c>
      <c r="N37" t="str">
        <f>Forecast_Legends!$A$5</f>
        <v>No</v>
      </c>
      <c r="P37" t="s">
        <v>504</v>
      </c>
      <c r="Q37" s="15">
        <v>9899074702</v>
      </c>
      <c r="R37" t="s">
        <v>141</v>
      </c>
    </row>
    <row r="38" spans="1:18" x14ac:dyDescent="0.75">
      <c r="A38" t="s">
        <v>401</v>
      </c>
      <c r="B38" t="s">
        <v>519</v>
      </c>
      <c r="C38" s="1">
        <v>200000</v>
      </c>
      <c r="D38" s="1">
        <f>Table13[[#This Row],[Fee (USD)]]*1.14</f>
        <v>227999.99999999997</v>
      </c>
      <c r="E38" t="s">
        <v>508</v>
      </c>
      <c r="F38" t="s">
        <v>21</v>
      </c>
      <c r="G38" t="str">
        <f>Sub_Phase_order!$A$7</f>
        <v>Deploy</v>
      </c>
      <c r="H38" t="s">
        <v>9</v>
      </c>
      <c r="I38" s="12">
        <v>44606</v>
      </c>
      <c r="J38">
        <f>YEAR(Table13[[#This Row],[Invoiced Date]])+(MONTH(Table13[[#This Row],[Invoiced Date]])&gt;7)</f>
        <v>2022</v>
      </c>
      <c r="K38">
        <f>VLOOKUP(MONTH(Table13[[#This Row],[Invoiced Date]]),Table3[#All],2,TRUE)</f>
        <v>3</v>
      </c>
      <c r="L38">
        <f>MONTH(Table13[[#This Row],[Invoiced Date]])</f>
        <v>2</v>
      </c>
      <c r="M38">
        <f>VLOOKUP(Table13[[#This Row],[Month]],Table3[#All],3,TRUE)</f>
        <v>8</v>
      </c>
      <c r="N38" t="str">
        <f>Forecast_Legends!$A$5</f>
        <v>No</v>
      </c>
      <c r="P38" t="s">
        <v>504</v>
      </c>
      <c r="Q38" s="15">
        <v>9899074740</v>
      </c>
      <c r="R38" t="s">
        <v>141</v>
      </c>
    </row>
    <row r="39" spans="1:18" x14ac:dyDescent="0.75">
      <c r="A39" t="s">
        <v>402</v>
      </c>
      <c r="B39" t="s">
        <v>520</v>
      </c>
      <c r="C39" s="1">
        <v>200000</v>
      </c>
      <c r="D39" s="1">
        <f>Table13[[#This Row],[Fee (USD)]]*1.14</f>
        <v>227999.99999999997</v>
      </c>
      <c r="E39" t="s">
        <v>507</v>
      </c>
      <c r="F39" t="s">
        <v>21</v>
      </c>
      <c r="G39" t="str">
        <f>Sub_Phase_order!$A$5</f>
        <v>Build</v>
      </c>
      <c r="H39" t="s">
        <v>9</v>
      </c>
      <c r="I39" s="12">
        <v>44101</v>
      </c>
      <c r="J39">
        <f>YEAR(Table13[[#This Row],[Invoiced Date]])+(MONTH(Table13[[#This Row],[Invoiced Date]])&gt;7)</f>
        <v>2021</v>
      </c>
      <c r="K39">
        <f>VLOOKUP(MONTH(Table13[[#This Row],[Invoiced Date]]),Table3[#All],2,TRUE)</f>
        <v>1</v>
      </c>
      <c r="L39">
        <f>MONTH(Table13[[#This Row],[Invoiced Date]])</f>
        <v>9</v>
      </c>
      <c r="M39">
        <f>VLOOKUP(Table13[[#This Row],[Month]],Table3[#All],3,TRUE)</f>
        <v>3</v>
      </c>
      <c r="N39" t="str">
        <f>Forecast_Legends!$A$5</f>
        <v>No</v>
      </c>
      <c r="P39" t="s">
        <v>504</v>
      </c>
      <c r="Q39" s="15">
        <v>9899074724</v>
      </c>
      <c r="R39" t="s">
        <v>141</v>
      </c>
    </row>
    <row r="40" spans="1:18" x14ac:dyDescent="0.75">
      <c r="A40" t="s">
        <v>403</v>
      </c>
      <c r="B40" t="s">
        <v>520</v>
      </c>
      <c r="C40" s="1">
        <v>200000</v>
      </c>
      <c r="D40" s="1">
        <f>Table13[[#This Row],[Fee (USD)]]*1.14</f>
        <v>227999.99999999997</v>
      </c>
      <c r="E40" t="s">
        <v>508</v>
      </c>
      <c r="F40" t="s">
        <v>21</v>
      </c>
      <c r="G40" t="str">
        <f>Sub_Phase_order!$A$5</f>
        <v>Build</v>
      </c>
      <c r="H40" t="s">
        <v>9</v>
      </c>
      <c r="I40" s="12">
        <v>44281</v>
      </c>
      <c r="J40">
        <f>YEAR(Table13[[#This Row],[Invoiced Date]])+(MONTH(Table13[[#This Row],[Invoiced Date]])&gt;7)</f>
        <v>2021</v>
      </c>
      <c r="K40">
        <f>VLOOKUP(MONTH(Table13[[#This Row],[Invoiced Date]]),Table3[#All],2,TRUE)</f>
        <v>3</v>
      </c>
      <c r="L40">
        <f>MONTH(Table13[[#This Row],[Invoiced Date]])</f>
        <v>3</v>
      </c>
      <c r="M40">
        <f>VLOOKUP(Table13[[#This Row],[Month]],Table3[#All],3,TRUE)</f>
        <v>9</v>
      </c>
      <c r="N40" t="str">
        <f>Forecast_Legends!$A$5</f>
        <v>No</v>
      </c>
      <c r="P40" t="s">
        <v>504</v>
      </c>
      <c r="Q40" s="15">
        <v>9899074694</v>
      </c>
      <c r="R40" t="s">
        <v>141</v>
      </c>
    </row>
    <row r="41" spans="1:18" x14ac:dyDescent="0.75">
      <c r="A41" t="s">
        <v>404</v>
      </c>
      <c r="B41" t="s">
        <v>520</v>
      </c>
      <c r="C41" s="1">
        <v>200000</v>
      </c>
      <c r="D41" s="1">
        <f>Table13[[#This Row],[Fee (USD)]]*1.14</f>
        <v>227999.99999999997</v>
      </c>
      <c r="E41" t="s">
        <v>507</v>
      </c>
      <c r="F41" t="s">
        <v>21</v>
      </c>
      <c r="G41" t="str">
        <f>Sub_Phase_order!$A$6</f>
        <v>Stabilize</v>
      </c>
      <c r="H41" t="s">
        <v>9</v>
      </c>
      <c r="I41" s="12">
        <v>43883</v>
      </c>
      <c r="J41">
        <f>YEAR(Table13[[#This Row],[Invoiced Date]])+(MONTH(Table13[[#This Row],[Invoiced Date]])&gt;7)</f>
        <v>2020</v>
      </c>
      <c r="K41">
        <f>VLOOKUP(MONTH(Table13[[#This Row],[Invoiced Date]]),Table3[#All],2,TRUE)</f>
        <v>3</v>
      </c>
      <c r="L41">
        <f>MONTH(Table13[[#This Row],[Invoiced Date]])</f>
        <v>2</v>
      </c>
      <c r="M41">
        <f>VLOOKUP(Table13[[#This Row],[Month]],Table3[#All],3,TRUE)</f>
        <v>8</v>
      </c>
      <c r="N41" t="str">
        <f>Forecast_Legends!$A$5</f>
        <v>No</v>
      </c>
      <c r="P41" t="s">
        <v>504</v>
      </c>
      <c r="Q41" s="15">
        <v>9899074726</v>
      </c>
      <c r="R41" t="s">
        <v>141</v>
      </c>
    </row>
    <row r="42" spans="1:18" x14ac:dyDescent="0.75">
      <c r="A42" t="s">
        <v>405</v>
      </c>
      <c r="B42" t="s">
        <v>520</v>
      </c>
      <c r="C42" s="1">
        <v>200000</v>
      </c>
      <c r="D42" s="1">
        <f>Table13[[#This Row],[Fee (USD)]]*1.14</f>
        <v>227999.99999999997</v>
      </c>
      <c r="E42" t="s">
        <v>508</v>
      </c>
      <c r="F42" t="s">
        <v>21</v>
      </c>
      <c r="G42" t="str">
        <f>Sub_Phase_order!$A$6</f>
        <v>Stabilize</v>
      </c>
      <c r="H42" t="s">
        <v>9</v>
      </c>
      <c r="I42" s="12">
        <v>44605</v>
      </c>
      <c r="J42">
        <f>YEAR(Table13[[#This Row],[Invoiced Date]])+(MONTH(Table13[[#This Row],[Invoiced Date]])&gt;7)</f>
        <v>2022</v>
      </c>
      <c r="K42">
        <f>VLOOKUP(MONTH(Table13[[#This Row],[Invoiced Date]]),Table3[#All],2,TRUE)</f>
        <v>3</v>
      </c>
      <c r="L42">
        <f>MONTH(Table13[[#This Row],[Invoiced Date]])</f>
        <v>2</v>
      </c>
      <c r="M42">
        <f>VLOOKUP(Table13[[#This Row],[Month]],Table3[#All],3,TRUE)</f>
        <v>8</v>
      </c>
      <c r="N42" t="str">
        <f>Forecast_Legends!$A$5</f>
        <v>No</v>
      </c>
      <c r="P42" t="s">
        <v>504</v>
      </c>
      <c r="Q42" s="15">
        <v>9899074723</v>
      </c>
      <c r="R42" t="s">
        <v>141</v>
      </c>
    </row>
    <row r="43" spans="1:18" x14ac:dyDescent="0.75">
      <c r="A43" t="s">
        <v>406</v>
      </c>
      <c r="B43" t="s">
        <v>520</v>
      </c>
      <c r="C43" s="1">
        <v>200000</v>
      </c>
      <c r="D43" s="1">
        <f>Table13[[#This Row],[Fee (USD)]]*1.14</f>
        <v>227999.99999999997</v>
      </c>
      <c r="E43" t="s">
        <v>507</v>
      </c>
      <c r="F43" t="s">
        <v>21</v>
      </c>
      <c r="G43" t="str">
        <f>Sub_Phase_order!$A$7</f>
        <v>Deploy</v>
      </c>
      <c r="H43" t="s">
        <v>9</v>
      </c>
      <c r="I43" s="12">
        <v>44367</v>
      </c>
      <c r="J43">
        <f>YEAR(Table13[[#This Row],[Invoiced Date]])+(MONTH(Table13[[#This Row],[Invoiced Date]])&gt;7)</f>
        <v>2021</v>
      </c>
      <c r="K43">
        <f>VLOOKUP(MONTH(Table13[[#This Row],[Invoiced Date]]),Table3[#All],2,TRUE)</f>
        <v>4</v>
      </c>
      <c r="L43">
        <f>MONTH(Table13[[#This Row],[Invoiced Date]])</f>
        <v>6</v>
      </c>
      <c r="M43">
        <f>VLOOKUP(Table13[[#This Row],[Month]],Table3[#All],3,TRUE)</f>
        <v>12</v>
      </c>
      <c r="N43" t="str">
        <f>Forecast_Legends!$A$5</f>
        <v>No</v>
      </c>
      <c r="P43" t="s">
        <v>504</v>
      </c>
      <c r="Q43" s="15">
        <v>9899074693</v>
      </c>
      <c r="R43" t="s">
        <v>141</v>
      </c>
    </row>
    <row r="44" spans="1:18" x14ac:dyDescent="0.75">
      <c r="A44" t="s">
        <v>407</v>
      </c>
      <c r="B44" t="s">
        <v>520</v>
      </c>
      <c r="C44" s="1">
        <v>200000</v>
      </c>
      <c r="D44" s="1">
        <f>Table13[[#This Row],[Fee (USD)]]*1.14</f>
        <v>227999.99999999997</v>
      </c>
      <c r="E44" t="s">
        <v>508</v>
      </c>
      <c r="F44" t="s">
        <v>21</v>
      </c>
      <c r="G44" t="str">
        <f>Sub_Phase_order!$A$7</f>
        <v>Deploy</v>
      </c>
      <c r="H44" t="s">
        <v>9</v>
      </c>
      <c r="I44" s="12">
        <v>44604</v>
      </c>
      <c r="J44">
        <f>YEAR(Table13[[#This Row],[Invoiced Date]])+(MONTH(Table13[[#This Row],[Invoiced Date]])&gt;7)</f>
        <v>2022</v>
      </c>
      <c r="K44">
        <f>VLOOKUP(MONTH(Table13[[#This Row],[Invoiced Date]]),Table3[#All],2,TRUE)</f>
        <v>3</v>
      </c>
      <c r="L44">
        <f>MONTH(Table13[[#This Row],[Invoiced Date]])</f>
        <v>2</v>
      </c>
      <c r="M44">
        <f>VLOOKUP(Table13[[#This Row],[Month]],Table3[#All],3,TRUE)</f>
        <v>8</v>
      </c>
      <c r="N44" t="str">
        <f>Forecast_Legends!$A$5</f>
        <v>No</v>
      </c>
      <c r="P44" t="s">
        <v>504</v>
      </c>
      <c r="Q44" s="15">
        <v>9899074721</v>
      </c>
      <c r="R44" t="s">
        <v>141</v>
      </c>
    </row>
    <row r="45" spans="1:18" x14ac:dyDescent="0.75">
      <c r="A45" t="s">
        <v>408</v>
      </c>
      <c r="B45" t="s">
        <v>515</v>
      </c>
      <c r="C45" s="1">
        <v>200000</v>
      </c>
      <c r="D45" s="1">
        <f>Table13[[#This Row],[Fee (USD)]]*1.14</f>
        <v>227999.99999999997</v>
      </c>
      <c r="E45" t="s">
        <v>507</v>
      </c>
      <c r="F45" t="s">
        <v>35</v>
      </c>
      <c r="G45" t="str">
        <f>Sub_Phase_order!$A$5</f>
        <v>Build</v>
      </c>
      <c r="H45" t="s">
        <v>119</v>
      </c>
      <c r="I45" s="12">
        <v>45096</v>
      </c>
      <c r="J45">
        <f>YEAR(Table13[[#This Row],[Invoiced Date]])+(MONTH(Table13[[#This Row],[Invoiced Date]])&gt;7)</f>
        <v>2023</v>
      </c>
      <c r="K45">
        <f>VLOOKUP(MONTH(Table13[[#This Row],[Invoiced Date]]),Table3[#All],2,TRUE)</f>
        <v>4</v>
      </c>
      <c r="L45">
        <f>MONTH(Table13[[#This Row],[Invoiced Date]])</f>
        <v>6</v>
      </c>
      <c r="M45">
        <f>VLOOKUP(Table13[[#This Row],[Month]],Table3[#All],3,TRUE)</f>
        <v>12</v>
      </c>
      <c r="N45" t="str">
        <f>Forecast_Legends!A3</f>
        <v>C@R</v>
      </c>
      <c r="O45">
        <v>3</v>
      </c>
      <c r="P45" t="s">
        <v>504</v>
      </c>
      <c r="Q45" s="15" t="s">
        <v>146</v>
      </c>
      <c r="R45" t="s">
        <v>141</v>
      </c>
    </row>
    <row r="46" spans="1:18" x14ac:dyDescent="0.75">
      <c r="A46" t="s">
        <v>409</v>
      </c>
      <c r="B46" t="s">
        <v>515</v>
      </c>
      <c r="C46" s="1">
        <v>200000</v>
      </c>
      <c r="D46" s="1">
        <f>Table13[[#This Row],[Fee (USD)]]*1.14</f>
        <v>227999.99999999997</v>
      </c>
      <c r="E46" t="s">
        <v>508</v>
      </c>
      <c r="F46" t="s">
        <v>35</v>
      </c>
      <c r="G46" t="str">
        <f>Sub_Phase_order!$A$5</f>
        <v>Build</v>
      </c>
      <c r="H46" t="s">
        <v>37</v>
      </c>
      <c r="I46" s="12">
        <v>45094</v>
      </c>
      <c r="J46">
        <f>YEAR(Table13[[#This Row],[Invoiced Date]])+(MONTH(Table13[[#This Row],[Invoiced Date]])&gt;7)</f>
        <v>2023</v>
      </c>
      <c r="K46">
        <f>VLOOKUP(MONTH(Table13[[#This Row],[Invoiced Date]]),Table3[#All],2,TRUE)</f>
        <v>4</v>
      </c>
      <c r="L46">
        <f>MONTH(Table13[[#This Row],[Invoiced Date]])</f>
        <v>6</v>
      </c>
      <c r="M46">
        <f>VLOOKUP(Table13[[#This Row],[Month]],Table3[#All],3,TRUE)</f>
        <v>12</v>
      </c>
      <c r="N46" t="str">
        <f>Forecast_Legends!$A$5</f>
        <v>No</v>
      </c>
      <c r="P46" t="s">
        <v>504</v>
      </c>
      <c r="Q46" s="15" t="s">
        <v>146</v>
      </c>
      <c r="R46" t="s">
        <v>141</v>
      </c>
    </row>
    <row r="47" spans="1:18" x14ac:dyDescent="0.75">
      <c r="A47" t="s">
        <v>410</v>
      </c>
      <c r="B47" t="s">
        <v>515</v>
      </c>
      <c r="C47" s="1">
        <v>200000</v>
      </c>
      <c r="D47" s="1">
        <f>Table13[[#This Row],[Fee (USD)]]*1.14</f>
        <v>227999.99999999997</v>
      </c>
      <c r="E47" t="s">
        <v>507</v>
      </c>
      <c r="F47" t="s">
        <v>35</v>
      </c>
      <c r="G47" t="str">
        <f>Sub_Phase_order!$A$6</f>
        <v>Stabilize</v>
      </c>
      <c r="H47" t="s">
        <v>119</v>
      </c>
      <c r="I47" s="12">
        <v>45096</v>
      </c>
      <c r="J47">
        <f>YEAR(Table13[[#This Row],[Invoiced Date]])+(MONTH(Table13[[#This Row],[Invoiced Date]])&gt;7)</f>
        <v>2023</v>
      </c>
      <c r="K47">
        <f>VLOOKUP(MONTH(Table13[[#This Row],[Invoiced Date]]),Table3[#All],2,TRUE)</f>
        <v>4</v>
      </c>
      <c r="L47">
        <f>MONTH(Table13[[#This Row],[Invoiced Date]])</f>
        <v>6</v>
      </c>
      <c r="M47">
        <f>VLOOKUP(Table13[[#This Row],[Month]],Table3[#All],3,TRUE)</f>
        <v>12</v>
      </c>
      <c r="N47" t="str">
        <f>Forecast_Legends!$A$5</f>
        <v>No</v>
      </c>
      <c r="P47" t="s">
        <v>504</v>
      </c>
      <c r="Q47" s="15" t="s">
        <v>146</v>
      </c>
      <c r="R47" t="s">
        <v>141</v>
      </c>
    </row>
    <row r="48" spans="1:18" x14ac:dyDescent="0.75">
      <c r="A48" t="s">
        <v>411</v>
      </c>
      <c r="B48" t="s">
        <v>515</v>
      </c>
      <c r="C48" s="1">
        <v>200000</v>
      </c>
      <c r="D48" s="1">
        <f>Table13[[#This Row],[Fee (USD)]]*1.14</f>
        <v>227999.99999999997</v>
      </c>
      <c r="E48" t="s">
        <v>508</v>
      </c>
      <c r="F48" t="s">
        <v>35</v>
      </c>
      <c r="G48" t="str">
        <f>Sub_Phase_order!$A$6</f>
        <v>Stabilize</v>
      </c>
      <c r="H48" t="s">
        <v>37</v>
      </c>
      <c r="I48" s="12">
        <v>45099</v>
      </c>
      <c r="J48">
        <f>YEAR(Table13[[#This Row],[Invoiced Date]])+(MONTH(Table13[[#This Row],[Invoiced Date]])&gt;7)</f>
        <v>2023</v>
      </c>
      <c r="K48">
        <f>VLOOKUP(MONTH(Table13[[#This Row],[Invoiced Date]]),Table3[#All],2,TRUE)</f>
        <v>4</v>
      </c>
      <c r="L48">
        <f>MONTH(Table13[[#This Row],[Invoiced Date]])</f>
        <v>6</v>
      </c>
      <c r="M48">
        <f>VLOOKUP(Table13[[#This Row],[Month]],Table3[#All],3,TRUE)</f>
        <v>12</v>
      </c>
      <c r="N48" t="str">
        <f>Forecast_Legends!$A$5</f>
        <v>No</v>
      </c>
      <c r="P48" t="s">
        <v>504</v>
      </c>
      <c r="Q48" s="15" t="s">
        <v>146</v>
      </c>
      <c r="R48" t="s">
        <v>141</v>
      </c>
    </row>
    <row r="49" spans="1:18" x14ac:dyDescent="0.75">
      <c r="A49" t="s">
        <v>412</v>
      </c>
      <c r="B49" t="s">
        <v>515</v>
      </c>
      <c r="C49" s="1">
        <v>200000</v>
      </c>
      <c r="D49" s="1">
        <f>Table13[[#This Row],[Fee (USD)]]*1.14</f>
        <v>227999.99999999997</v>
      </c>
      <c r="E49" t="s">
        <v>507</v>
      </c>
      <c r="F49" t="s">
        <v>35</v>
      </c>
      <c r="G49" t="str">
        <f>Sub_Phase_order!$A$7</f>
        <v>Deploy</v>
      </c>
      <c r="H49" t="s">
        <v>119</v>
      </c>
      <c r="I49" s="12">
        <v>45089</v>
      </c>
      <c r="J49">
        <f>YEAR(Table13[[#This Row],[Invoiced Date]])+(MONTH(Table13[[#This Row],[Invoiced Date]])&gt;7)</f>
        <v>2023</v>
      </c>
      <c r="K49">
        <f>VLOOKUP(MONTH(Table13[[#This Row],[Invoiced Date]]),Table3[#All],2,TRUE)</f>
        <v>4</v>
      </c>
      <c r="L49">
        <f>MONTH(Table13[[#This Row],[Invoiced Date]])</f>
        <v>6</v>
      </c>
      <c r="M49">
        <f>VLOOKUP(Table13[[#This Row],[Month]],Table3[#All],3,TRUE)</f>
        <v>12</v>
      </c>
      <c r="N49" t="str">
        <f>Forecast_Legends!$A$5</f>
        <v>No</v>
      </c>
      <c r="P49" t="s">
        <v>504</v>
      </c>
      <c r="Q49" s="15" t="s">
        <v>146</v>
      </c>
      <c r="R49" t="s">
        <v>141</v>
      </c>
    </row>
    <row r="50" spans="1:18" x14ac:dyDescent="0.75">
      <c r="A50" t="s">
        <v>413</v>
      </c>
      <c r="B50" t="s">
        <v>515</v>
      </c>
      <c r="C50" s="1">
        <v>200000</v>
      </c>
      <c r="D50" s="1">
        <f>Table13[[#This Row],[Fee (USD)]]*1.14</f>
        <v>227999.99999999997</v>
      </c>
      <c r="E50" t="s">
        <v>508</v>
      </c>
      <c r="F50" t="s">
        <v>35</v>
      </c>
      <c r="G50" t="str">
        <f>Sub_Phase_order!$A$7</f>
        <v>Deploy</v>
      </c>
      <c r="H50" t="s">
        <v>37</v>
      </c>
      <c r="I50" s="12">
        <v>45088</v>
      </c>
      <c r="J50">
        <f>YEAR(Table13[[#This Row],[Invoiced Date]])+(MONTH(Table13[[#This Row],[Invoiced Date]])&gt;7)</f>
        <v>2023</v>
      </c>
      <c r="K50">
        <f>VLOOKUP(MONTH(Table13[[#This Row],[Invoiced Date]]),Table3[#All],2,TRUE)</f>
        <v>4</v>
      </c>
      <c r="L50">
        <f>MONTH(Table13[[#This Row],[Invoiced Date]])</f>
        <v>6</v>
      </c>
      <c r="M50">
        <f>VLOOKUP(Table13[[#This Row],[Month]],Table3[#All],3,TRUE)</f>
        <v>12</v>
      </c>
      <c r="N50" t="str">
        <f>Forecast_Legends!$A$5</f>
        <v>No</v>
      </c>
      <c r="P50" t="s">
        <v>504</v>
      </c>
      <c r="Q50" s="15" t="s">
        <v>146</v>
      </c>
      <c r="R50" t="s">
        <v>141</v>
      </c>
    </row>
    <row r="51" spans="1:18" x14ac:dyDescent="0.75">
      <c r="A51" t="s">
        <v>414</v>
      </c>
      <c r="B51" t="s">
        <v>516</v>
      </c>
      <c r="C51" s="1">
        <v>200000</v>
      </c>
      <c r="D51" s="1">
        <f>Table13[[#This Row],[Fee (USD)]]*1.14</f>
        <v>227999.99999999997</v>
      </c>
      <c r="E51" t="s">
        <v>507</v>
      </c>
      <c r="F51" t="s">
        <v>35</v>
      </c>
      <c r="G51" t="str">
        <f>Sub_Phase_order!$A$5</f>
        <v>Build</v>
      </c>
      <c r="H51" t="s">
        <v>359</v>
      </c>
      <c r="I51" s="12">
        <v>45091</v>
      </c>
      <c r="J51">
        <f>YEAR(Table13[[#This Row],[Invoiced Date]])+(MONTH(Table13[[#This Row],[Invoiced Date]])&gt;7)</f>
        <v>2023</v>
      </c>
      <c r="K51">
        <f>VLOOKUP(MONTH(Table13[[#This Row],[Invoiced Date]]),Table3[#All],2,TRUE)</f>
        <v>4</v>
      </c>
      <c r="L51">
        <f>MONTH(Table13[[#This Row],[Invoiced Date]])</f>
        <v>6</v>
      </c>
      <c r="M51">
        <f>VLOOKUP(Table13[[#This Row],[Month]],Table3[#All],3,TRUE)</f>
        <v>12</v>
      </c>
      <c r="N51" t="str">
        <f>Forecast_Legends!$A$5</f>
        <v>No</v>
      </c>
      <c r="P51" t="s">
        <v>504</v>
      </c>
      <c r="Q51" s="15" t="s">
        <v>146</v>
      </c>
      <c r="R51" t="s">
        <v>141</v>
      </c>
    </row>
    <row r="52" spans="1:18" x14ac:dyDescent="0.75">
      <c r="A52" t="s">
        <v>415</v>
      </c>
      <c r="B52" t="s">
        <v>516</v>
      </c>
      <c r="C52" s="1">
        <v>200000</v>
      </c>
      <c r="D52" s="1">
        <f>Table13[[#This Row],[Fee (USD)]]*1.14</f>
        <v>227999.99999999997</v>
      </c>
      <c r="E52" t="s">
        <v>508</v>
      </c>
      <c r="F52" t="s">
        <v>35</v>
      </c>
      <c r="G52" t="str">
        <f>Sub_Phase_order!$A$5</f>
        <v>Build</v>
      </c>
      <c r="H52" t="s">
        <v>359</v>
      </c>
      <c r="I52" s="12">
        <v>45097</v>
      </c>
      <c r="J52">
        <f>YEAR(Table13[[#This Row],[Invoiced Date]])+(MONTH(Table13[[#This Row],[Invoiced Date]])&gt;7)</f>
        <v>2023</v>
      </c>
      <c r="K52">
        <f>VLOOKUP(MONTH(Table13[[#This Row],[Invoiced Date]]),Table3[#All],2,TRUE)</f>
        <v>4</v>
      </c>
      <c r="L52">
        <f>MONTH(Table13[[#This Row],[Invoiced Date]])</f>
        <v>6</v>
      </c>
      <c r="M52">
        <f>VLOOKUP(Table13[[#This Row],[Month]],Table3[#All],3,TRUE)</f>
        <v>12</v>
      </c>
      <c r="N52" t="str">
        <f>Forecast_Legends!$A$5</f>
        <v>No</v>
      </c>
      <c r="P52" t="s">
        <v>504</v>
      </c>
      <c r="Q52" s="15" t="s">
        <v>146</v>
      </c>
      <c r="R52" t="s">
        <v>141</v>
      </c>
    </row>
    <row r="53" spans="1:18" x14ac:dyDescent="0.75">
      <c r="A53" t="s">
        <v>416</v>
      </c>
      <c r="B53" t="s">
        <v>516</v>
      </c>
      <c r="C53" s="1">
        <v>200000</v>
      </c>
      <c r="D53" s="1">
        <f>Table13[[#This Row],[Fee (USD)]]*1.14</f>
        <v>227999.99999999997</v>
      </c>
      <c r="E53" t="s">
        <v>507</v>
      </c>
      <c r="F53" t="s">
        <v>35</v>
      </c>
      <c r="G53" t="str">
        <f>Sub_Phase_order!$A$6</f>
        <v>Stabilize</v>
      </c>
      <c r="H53" t="s">
        <v>359</v>
      </c>
      <c r="I53" s="12">
        <v>45092</v>
      </c>
      <c r="J53">
        <f>YEAR(Table13[[#This Row],[Invoiced Date]])+(MONTH(Table13[[#This Row],[Invoiced Date]])&gt;7)</f>
        <v>2023</v>
      </c>
      <c r="K53">
        <f>VLOOKUP(MONTH(Table13[[#This Row],[Invoiced Date]]),Table3[#All],2,TRUE)</f>
        <v>4</v>
      </c>
      <c r="L53">
        <f>MONTH(Table13[[#This Row],[Invoiced Date]])</f>
        <v>6</v>
      </c>
      <c r="M53">
        <f>VLOOKUP(Table13[[#This Row],[Month]],Table3[#All],3,TRUE)</f>
        <v>12</v>
      </c>
      <c r="N53" t="str">
        <f>Forecast_Legends!$A$5</f>
        <v>No</v>
      </c>
      <c r="P53" t="s">
        <v>504</v>
      </c>
      <c r="Q53" s="15" t="s">
        <v>146</v>
      </c>
      <c r="R53" t="s">
        <v>141</v>
      </c>
    </row>
    <row r="54" spans="1:18" x14ac:dyDescent="0.75">
      <c r="A54" t="s">
        <v>417</v>
      </c>
      <c r="B54" t="s">
        <v>516</v>
      </c>
      <c r="C54" s="1">
        <v>200000</v>
      </c>
      <c r="D54" s="1">
        <f>Table13[[#This Row],[Fee (USD)]]*1.14</f>
        <v>227999.99999999997</v>
      </c>
      <c r="E54" t="s">
        <v>508</v>
      </c>
      <c r="F54" t="s">
        <v>35</v>
      </c>
      <c r="G54" t="str">
        <f>Sub_Phase_order!$A$6</f>
        <v>Stabilize</v>
      </c>
      <c r="H54" t="s">
        <v>359</v>
      </c>
      <c r="I54" s="12">
        <v>45088</v>
      </c>
      <c r="J54">
        <f>YEAR(Table13[[#This Row],[Invoiced Date]])+(MONTH(Table13[[#This Row],[Invoiced Date]])&gt;7)</f>
        <v>2023</v>
      </c>
      <c r="K54">
        <f>VLOOKUP(MONTH(Table13[[#This Row],[Invoiced Date]]),Table3[#All],2,TRUE)</f>
        <v>4</v>
      </c>
      <c r="L54">
        <f>MONTH(Table13[[#This Row],[Invoiced Date]])</f>
        <v>6</v>
      </c>
      <c r="M54">
        <f>VLOOKUP(Table13[[#This Row],[Month]],Table3[#All],3,TRUE)</f>
        <v>12</v>
      </c>
      <c r="N54" t="str">
        <f>Forecast_Legends!$A$5</f>
        <v>No</v>
      </c>
      <c r="P54" t="s">
        <v>504</v>
      </c>
      <c r="Q54" s="15" t="s">
        <v>146</v>
      </c>
      <c r="R54" t="s">
        <v>141</v>
      </c>
    </row>
    <row r="55" spans="1:18" x14ac:dyDescent="0.75">
      <c r="A55" t="s">
        <v>418</v>
      </c>
      <c r="B55" t="s">
        <v>516</v>
      </c>
      <c r="C55" s="1">
        <v>200000</v>
      </c>
      <c r="D55" s="1">
        <f>Table13[[#This Row],[Fee (USD)]]*1.14</f>
        <v>227999.99999999997</v>
      </c>
      <c r="E55" t="s">
        <v>507</v>
      </c>
      <c r="F55" t="s">
        <v>35</v>
      </c>
      <c r="G55" t="str">
        <f>Sub_Phase_order!$A$7</f>
        <v>Deploy</v>
      </c>
      <c r="H55" t="s">
        <v>359</v>
      </c>
      <c r="I55" s="12">
        <v>45094</v>
      </c>
      <c r="J55">
        <f>YEAR(Table13[[#This Row],[Invoiced Date]])+(MONTH(Table13[[#This Row],[Invoiced Date]])&gt;7)</f>
        <v>2023</v>
      </c>
      <c r="K55">
        <f>VLOOKUP(MONTH(Table13[[#This Row],[Invoiced Date]]),Table3[#All],2,TRUE)</f>
        <v>4</v>
      </c>
      <c r="L55">
        <f>MONTH(Table13[[#This Row],[Invoiced Date]])</f>
        <v>6</v>
      </c>
      <c r="M55">
        <f>VLOOKUP(Table13[[#This Row],[Month]],Table3[#All],3,TRUE)</f>
        <v>12</v>
      </c>
      <c r="N55" t="str">
        <f>Forecast_Legends!$A$5</f>
        <v>No</v>
      </c>
      <c r="P55" t="s">
        <v>504</v>
      </c>
      <c r="Q55" s="15" t="s">
        <v>146</v>
      </c>
      <c r="R55" t="s">
        <v>141</v>
      </c>
    </row>
    <row r="56" spans="1:18" x14ac:dyDescent="0.75">
      <c r="A56" t="s">
        <v>419</v>
      </c>
      <c r="B56" t="s">
        <v>516</v>
      </c>
      <c r="C56" s="1">
        <v>200000</v>
      </c>
      <c r="D56" s="1">
        <f>Table13[[#This Row],[Fee (USD)]]*1.14</f>
        <v>227999.99999999997</v>
      </c>
      <c r="E56" t="s">
        <v>508</v>
      </c>
      <c r="F56" t="s">
        <v>35</v>
      </c>
      <c r="G56" t="str">
        <f>Sub_Phase_order!$A$7</f>
        <v>Deploy</v>
      </c>
      <c r="H56" t="s">
        <v>359</v>
      </c>
      <c r="I56" s="12">
        <v>45101</v>
      </c>
      <c r="J56">
        <f>YEAR(Table13[[#This Row],[Invoiced Date]])+(MONTH(Table13[[#This Row],[Invoiced Date]])&gt;7)</f>
        <v>2023</v>
      </c>
      <c r="K56">
        <f>VLOOKUP(MONTH(Table13[[#This Row],[Invoiced Date]]),Table3[#All],2,TRUE)</f>
        <v>4</v>
      </c>
      <c r="L56">
        <f>MONTH(Table13[[#This Row],[Invoiced Date]])</f>
        <v>6</v>
      </c>
      <c r="M56">
        <f>VLOOKUP(Table13[[#This Row],[Month]],Table3[#All],3,TRUE)</f>
        <v>12</v>
      </c>
      <c r="N56" t="str">
        <f>Forecast_Legends!$A$5</f>
        <v>No</v>
      </c>
      <c r="P56" t="s">
        <v>504</v>
      </c>
      <c r="Q56" s="15" t="s">
        <v>146</v>
      </c>
      <c r="R56" t="s">
        <v>141</v>
      </c>
    </row>
    <row r="57" spans="1:18" x14ac:dyDescent="0.75">
      <c r="A57" t="s">
        <v>420</v>
      </c>
      <c r="B57" t="s">
        <v>517</v>
      </c>
      <c r="C57" s="1">
        <v>200000</v>
      </c>
      <c r="D57" s="1">
        <f>Table13[[#This Row],[Fee (USD)]]*1.14</f>
        <v>227999.99999999997</v>
      </c>
      <c r="E57" t="s">
        <v>507</v>
      </c>
      <c r="F57" t="s">
        <v>35</v>
      </c>
      <c r="G57" t="str">
        <f>Sub_Phase_order!$A$5</f>
        <v>Build</v>
      </c>
      <c r="H57" t="s">
        <v>9</v>
      </c>
      <c r="I57" s="12">
        <v>44623</v>
      </c>
      <c r="J57">
        <f>YEAR(Table13[[#This Row],[Invoiced Date]])+(MONTH(Table13[[#This Row],[Invoiced Date]])&gt;7)</f>
        <v>2022</v>
      </c>
      <c r="K57">
        <f>VLOOKUP(MONTH(Table13[[#This Row],[Invoiced Date]]),Table3[#All],2,TRUE)</f>
        <v>3</v>
      </c>
      <c r="L57">
        <f>MONTH(Table13[[#This Row],[Invoiced Date]])</f>
        <v>3</v>
      </c>
      <c r="M57">
        <f>VLOOKUP(Table13[[#This Row],[Month]],Table3[#All],3,TRUE)</f>
        <v>9</v>
      </c>
      <c r="N57" t="str">
        <f>Forecast_Legends!$A$5</f>
        <v>No</v>
      </c>
      <c r="P57" t="s">
        <v>504</v>
      </c>
      <c r="Q57" s="15">
        <v>2015700132</v>
      </c>
      <c r="R57" t="s">
        <v>141</v>
      </c>
    </row>
    <row r="58" spans="1:18" x14ac:dyDescent="0.75">
      <c r="A58" t="s">
        <v>421</v>
      </c>
      <c r="B58" t="s">
        <v>517</v>
      </c>
      <c r="C58" s="1">
        <v>200000</v>
      </c>
      <c r="D58" s="1">
        <f>Table13[[#This Row],[Fee (USD)]]*1.14</f>
        <v>227999.99999999997</v>
      </c>
      <c r="E58" t="s">
        <v>508</v>
      </c>
      <c r="F58" t="s">
        <v>35</v>
      </c>
      <c r="G58" t="str">
        <f>Sub_Phase_order!$A$5</f>
        <v>Build</v>
      </c>
      <c r="H58" t="s">
        <v>28</v>
      </c>
      <c r="I58" s="12">
        <v>44630</v>
      </c>
      <c r="J58">
        <f>YEAR(Table13[[#This Row],[Invoiced Date]])+(MONTH(Table13[[#This Row],[Invoiced Date]])&gt;7)</f>
        <v>2022</v>
      </c>
      <c r="K58">
        <f>VLOOKUP(MONTH(Table13[[#This Row],[Invoiced Date]]),Table3[#All],2,TRUE)</f>
        <v>3</v>
      </c>
      <c r="L58">
        <f>MONTH(Table13[[#This Row],[Invoiced Date]])</f>
        <v>3</v>
      </c>
      <c r="M58">
        <f>VLOOKUP(Table13[[#This Row],[Month]],Table3[#All],3,TRUE)</f>
        <v>9</v>
      </c>
      <c r="N58" t="str">
        <f>Forecast_Legends!$A$5</f>
        <v>No</v>
      </c>
      <c r="P58" t="s">
        <v>504</v>
      </c>
      <c r="Q58" s="15">
        <v>2015700177</v>
      </c>
      <c r="R58" t="s">
        <v>141</v>
      </c>
    </row>
    <row r="59" spans="1:18" x14ac:dyDescent="0.75">
      <c r="A59" t="s">
        <v>422</v>
      </c>
      <c r="B59" t="s">
        <v>517</v>
      </c>
      <c r="C59" s="1">
        <v>200000</v>
      </c>
      <c r="D59" s="1">
        <f>Table13[[#This Row],[Fee (USD)]]*1.14</f>
        <v>227999.99999999997</v>
      </c>
      <c r="E59" t="s">
        <v>507</v>
      </c>
      <c r="F59" t="s">
        <v>35</v>
      </c>
      <c r="G59" t="str">
        <f>Sub_Phase_order!$A$6</f>
        <v>Stabilize</v>
      </c>
      <c r="H59" t="s">
        <v>119</v>
      </c>
      <c r="I59" s="12">
        <v>45098</v>
      </c>
      <c r="J59">
        <f>YEAR(Table13[[#This Row],[Invoiced Date]])+(MONTH(Table13[[#This Row],[Invoiced Date]])&gt;7)</f>
        <v>2023</v>
      </c>
      <c r="K59">
        <f>VLOOKUP(MONTH(Table13[[#This Row],[Invoiced Date]]),Table3[#All],2,TRUE)</f>
        <v>4</v>
      </c>
      <c r="L59">
        <f>MONTH(Table13[[#This Row],[Invoiced Date]])</f>
        <v>6</v>
      </c>
      <c r="M59">
        <f>VLOOKUP(Table13[[#This Row],[Month]],Table3[#All],3,TRUE)</f>
        <v>12</v>
      </c>
      <c r="N59" t="str">
        <f>Forecast_Legends!$A$3</f>
        <v>C@R</v>
      </c>
      <c r="O59">
        <v>12</v>
      </c>
      <c r="P59" t="s">
        <v>504</v>
      </c>
      <c r="Q59" s="15" t="s">
        <v>146</v>
      </c>
      <c r="R59" t="s">
        <v>141</v>
      </c>
    </row>
    <row r="60" spans="1:18" x14ac:dyDescent="0.75">
      <c r="A60" t="s">
        <v>423</v>
      </c>
      <c r="B60" t="s">
        <v>517</v>
      </c>
      <c r="C60" s="1">
        <v>200000</v>
      </c>
      <c r="D60" s="1">
        <f>Table13[[#This Row],[Fee (USD)]]*1.14</f>
        <v>227999.99999999997</v>
      </c>
      <c r="E60" t="s">
        <v>508</v>
      </c>
      <c r="F60" t="s">
        <v>35</v>
      </c>
      <c r="G60" t="str">
        <f>Sub_Phase_order!$A$6</f>
        <v>Stabilize</v>
      </c>
      <c r="H60" t="s">
        <v>119</v>
      </c>
      <c r="I60" s="12">
        <v>45100</v>
      </c>
      <c r="J60">
        <f>YEAR(Table13[[#This Row],[Invoiced Date]])+(MONTH(Table13[[#This Row],[Invoiced Date]])&gt;7)</f>
        <v>2023</v>
      </c>
      <c r="K60">
        <f>VLOOKUP(MONTH(Table13[[#This Row],[Invoiced Date]]),Table3[#All],2,TRUE)</f>
        <v>4</v>
      </c>
      <c r="L60">
        <f>MONTH(Table13[[#This Row],[Invoiced Date]])</f>
        <v>6</v>
      </c>
      <c r="M60">
        <f>VLOOKUP(Table13[[#This Row],[Month]],Table3[#All],3,TRUE)</f>
        <v>12</v>
      </c>
      <c r="N60" t="str">
        <f>Forecast_Legends!$A$3</f>
        <v>C@R</v>
      </c>
      <c r="O60">
        <v>12</v>
      </c>
      <c r="P60" t="s">
        <v>504</v>
      </c>
      <c r="Q60" s="15" t="s">
        <v>146</v>
      </c>
      <c r="R60" t="s">
        <v>141</v>
      </c>
    </row>
    <row r="61" spans="1:18" x14ac:dyDescent="0.75">
      <c r="A61" t="s">
        <v>424</v>
      </c>
      <c r="B61" t="s">
        <v>517</v>
      </c>
      <c r="C61" s="1">
        <v>200000</v>
      </c>
      <c r="D61" s="1">
        <f>Table13[[#This Row],[Fee (USD)]]*1.14</f>
        <v>227999.99999999997</v>
      </c>
      <c r="E61" t="s">
        <v>507</v>
      </c>
      <c r="F61" t="s">
        <v>35</v>
      </c>
      <c r="G61" t="str">
        <f>Sub_Phase_order!$A$7</f>
        <v>Deploy</v>
      </c>
      <c r="H61" t="s">
        <v>119</v>
      </c>
      <c r="I61" s="12">
        <v>45097</v>
      </c>
      <c r="J61">
        <f>YEAR(Table13[[#This Row],[Invoiced Date]])+(MONTH(Table13[[#This Row],[Invoiced Date]])&gt;7)</f>
        <v>2023</v>
      </c>
      <c r="K61">
        <f>VLOOKUP(MONTH(Table13[[#This Row],[Invoiced Date]]),Table3[#All],2,TRUE)</f>
        <v>4</v>
      </c>
      <c r="L61">
        <f>MONTH(Table13[[#This Row],[Invoiced Date]])</f>
        <v>6</v>
      </c>
      <c r="M61">
        <f>VLOOKUP(Table13[[#This Row],[Month]],Table3[#All],3,TRUE)</f>
        <v>12</v>
      </c>
      <c r="N61" t="str">
        <f>Forecast_Legends!$A$5</f>
        <v>No</v>
      </c>
      <c r="P61" t="s">
        <v>504</v>
      </c>
      <c r="Q61" s="15" t="s">
        <v>146</v>
      </c>
      <c r="R61" t="s">
        <v>141</v>
      </c>
    </row>
    <row r="62" spans="1:18" x14ac:dyDescent="0.75">
      <c r="A62" t="s">
        <v>425</v>
      </c>
      <c r="B62" t="s">
        <v>517</v>
      </c>
      <c r="C62" s="1">
        <v>200000</v>
      </c>
      <c r="D62" s="1">
        <f>Table13[[#This Row],[Fee (USD)]]*1.14</f>
        <v>227999.99999999997</v>
      </c>
      <c r="E62" t="s">
        <v>508</v>
      </c>
      <c r="F62" t="s">
        <v>35</v>
      </c>
      <c r="G62" t="str">
        <f>Sub_Phase_order!$A$7</f>
        <v>Deploy</v>
      </c>
      <c r="H62" t="s">
        <v>119</v>
      </c>
      <c r="I62" s="12">
        <v>45099</v>
      </c>
      <c r="J62">
        <f>YEAR(Table13[[#This Row],[Invoiced Date]])+(MONTH(Table13[[#This Row],[Invoiced Date]])&gt;7)</f>
        <v>2023</v>
      </c>
      <c r="K62">
        <f>VLOOKUP(MONTH(Table13[[#This Row],[Invoiced Date]]),Table3[#All],2,TRUE)</f>
        <v>4</v>
      </c>
      <c r="L62">
        <f>MONTH(Table13[[#This Row],[Invoiced Date]])</f>
        <v>6</v>
      </c>
      <c r="M62">
        <f>VLOOKUP(Table13[[#This Row],[Month]],Table3[#All],3,TRUE)</f>
        <v>12</v>
      </c>
      <c r="N62" t="str">
        <f>Forecast_Legends!$A$5</f>
        <v>No</v>
      </c>
      <c r="P62" t="s">
        <v>504</v>
      </c>
      <c r="Q62" s="15" t="s">
        <v>146</v>
      </c>
      <c r="R62" t="s">
        <v>141</v>
      </c>
    </row>
    <row r="63" spans="1:18" x14ac:dyDescent="0.75">
      <c r="A63" t="s">
        <v>426</v>
      </c>
      <c r="B63" t="s">
        <v>518</v>
      </c>
      <c r="C63" s="1">
        <v>200000</v>
      </c>
      <c r="D63" s="1">
        <f>Table13[[#This Row],[Fee (USD)]]*1.14</f>
        <v>227999.99999999997</v>
      </c>
      <c r="E63" t="s">
        <v>507</v>
      </c>
      <c r="F63" t="s">
        <v>35</v>
      </c>
      <c r="G63" t="str">
        <f>Sub_Phase_order!$A$5</f>
        <v>Build</v>
      </c>
      <c r="H63" t="s">
        <v>9</v>
      </c>
      <c r="I63" s="12">
        <v>44514</v>
      </c>
      <c r="J63">
        <f>YEAR(Table13[[#This Row],[Invoiced Date]])+(MONTH(Table13[[#This Row],[Invoiced Date]])&gt;7)</f>
        <v>2022</v>
      </c>
      <c r="K63">
        <f>VLOOKUP(MONTH(Table13[[#This Row],[Invoiced Date]]),Table3[#All],2,TRUE)</f>
        <v>2</v>
      </c>
      <c r="L63">
        <f>MONTH(Table13[[#This Row],[Invoiced Date]])</f>
        <v>11</v>
      </c>
      <c r="M63">
        <f>VLOOKUP(Table13[[#This Row],[Month]],Table3[#All],3,TRUE)</f>
        <v>5</v>
      </c>
      <c r="N63" t="str">
        <f>Forecast_Legends!$A$5</f>
        <v>No</v>
      </c>
      <c r="P63" t="s">
        <v>504</v>
      </c>
      <c r="Q63" s="15">
        <v>2015700095</v>
      </c>
      <c r="R63" t="s">
        <v>141</v>
      </c>
    </row>
    <row r="64" spans="1:18" x14ac:dyDescent="0.75">
      <c r="A64" t="s">
        <v>427</v>
      </c>
      <c r="B64" t="s">
        <v>518</v>
      </c>
      <c r="C64" s="1">
        <v>200000</v>
      </c>
      <c r="D64" s="1">
        <f>Table13[[#This Row],[Fee (USD)]]*1.14</f>
        <v>227999.99999999997</v>
      </c>
      <c r="E64" t="s">
        <v>508</v>
      </c>
      <c r="F64" t="s">
        <v>35</v>
      </c>
      <c r="G64" t="str">
        <f>Sub_Phase_order!$A$5</f>
        <v>Build</v>
      </c>
      <c r="H64" t="s">
        <v>28</v>
      </c>
      <c r="I64" s="12">
        <v>44768</v>
      </c>
      <c r="J64">
        <f>YEAR(Table13[[#This Row],[Invoiced Date]])+(MONTH(Table13[[#This Row],[Invoiced Date]])&gt;7)</f>
        <v>2022</v>
      </c>
      <c r="K64">
        <f>VLOOKUP(MONTH(Table13[[#This Row],[Invoiced Date]]),Table3[#All],2,TRUE)</f>
        <v>1</v>
      </c>
      <c r="L64">
        <f>MONTH(Table13[[#This Row],[Invoiced Date]])</f>
        <v>7</v>
      </c>
      <c r="M64">
        <f>VLOOKUP(Table13[[#This Row],[Month]],Table3[#All],3,TRUE)</f>
        <v>1</v>
      </c>
      <c r="N64" t="str">
        <f>Forecast_Legends!A5</f>
        <v>No</v>
      </c>
      <c r="O64">
        <v>1</v>
      </c>
      <c r="P64" t="s">
        <v>504</v>
      </c>
      <c r="Q64" s="15">
        <v>2015700062</v>
      </c>
      <c r="R64" t="s">
        <v>141</v>
      </c>
    </row>
    <row r="65" spans="1:18" x14ac:dyDescent="0.75">
      <c r="A65" t="s">
        <v>428</v>
      </c>
      <c r="B65" t="s">
        <v>518</v>
      </c>
      <c r="C65" s="1">
        <v>200000</v>
      </c>
      <c r="D65" s="1">
        <f>Table13[[#This Row],[Fee (USD)]]*1.14</f>
        <v>227999.99999999997</v>
      </c>
      <c r="E65" t="s">
        <v>507</v>
      </c>
      <c r="F65" t="s">
        <v>35</v>
      </c>
      <c r="G65" t="str">
        <f>Sub_Phase_order!$A$6</f>
        <v>Stabilize</v>
      </c>
      <c r="H65" t="s">
        <v>9</v>
      </c>
      <c r="I65" s="12">
        <v>44516</v>
      </c>
      <c r="J65">
        <f>YEAR(Table13[[#This Row],[Invoiced Date]])+(MONTH(Table13[[#This Row],[Invoiced Date]])&gt;7)</f>
        <v>2022</v>
      </c>
      <c r="K65">
        <f>VLOOKUP(MONTH(Table13[[#This Row],[Invoiced Date]]),Table3[#All],2,TRUE)</f>
        <v>2</v>
      </c>
      <c r="L65">
        <f>MONTH(Table13[[#This Row],[Invoiced Date]])</f>
        <v>11</v>
      </c>
      <c r="M65">
        <f>VLOOKUP(Table13[[#This Row],[Month]],Table3[#All],3,TRUE)</f>
        <v>5</v>
      </c>
      <c r="N65" t="str">
        <f>Forecast_Legends!A5</f>
        <v>No</v>
      </c>
      <c r="O65">
        <v>0</v>
      </c>
      <c r="P65" t="s">
        <v>504</v>
      </c>
      <c r="Q65" s="15">
        <v>2015700103</v>
      </c>
      <c r="R65" t="s">
        <v>141</v>
      </c>
    </row>
    <row r="66" spans="1:18" x14ac:dyDescent="0.75">
      <c r="A66" t="s">
        <v>429</v>
      </c>
      <c r="B66" t="s">
        <v>518</v>
      </c>
      <c r="C66" s="1">
        <v>200000</v>
      </c>
      <c r="D66" s="1">
        <f>Table13[[#This Row],[Fee (USD)]]*1.14</f>
        <v>227999.99999999997</v>
      </c>
      <c r="E66" t="s">
        <v>508</v>
      </c>
      <c r="F66" t="s">
        <v>35</v>
      </c>
      <c r="G66" t="str">
        <f>Sub_Phase_order!$A$6</f>
        <v>Stabilize</v>
      </c>
      <c r="H66" t="s">
        <v>359</v>
      </c>
      <c r="I66" s="12">
        <v>45096</v>
      </c>
      <c r="J66">
        <f>YEAR(Table13[[#This Row],[Invoiced Date]])+(MONTH(Table13[[#This Row],[Invoiced Date]])&gt;7)</f>
        <v>2023</v>
      </c>
      <c r="K66">
        <f>VLOOKUP(MONTH(Table13[[#This Row],[Invoiced Date]]),Table3[#All],2,TRUE)</f>
        <v>4</v>
      </c>
      <c r="L66">
        <f>MONTH(Table13[[#This Row],[Invoiced Date]])</f>
        <v>6</v>
      </c>
      <c r="M66">
        <f>VLOOKUP(Table13[[#This Row],[Month]],Table3[#All],3,TRUE)</f>
        <v>12</v>
      </c>
      <c r="N66" t="str">
        <f>Forecast_Legends!$A$3</f>
        <v>C@R</v>
      </c>
      <c r="O66">
        <v>12</v>
      </c>
      <c r="P66" t="s">
        <v>504</v>
      </c>
      <c r="Q66" s="15" t="s">
        <v>146</v>
      </c>
      <c r="R66" t="s">
        <v>141</v>
      </c>
    </row>
    <row r="67" spans="1:18" x14ac:dyDescent="0.75">
      <c r="A67" t="s">
        <v>430</v>
      </c>
      <c r="B67" t="s">
        <v>518</v>
      </c>
      <c r="C67" s="1">
        <v>200000</v>
      </c>
      <c r="D67" s="1">
        <f>Table13[[#This Row],[Fee (USD)]]*1.14</f>
        <v>227999.99999999997</v>
      </c>
      <c r="E67" t="s">
        <v>507</v>
      </c>
      <c r="F67" t="s">
        <v>35</v>
      </c>
      <c r="G67" t="str">
        <f>Sub_Phase_order!$A$7</f>
        <v>Deploy</v>
      </c>
      <c r="H67" t="s">
        <v>359</v>
      </c>
      <c r="I67" s="12">
        <v>45097</v>
      </c>
      <c r="J67">
        <f>YEAR(Table13[[#This Row],[Invoiced Date]])+(MONTH(Table13[[#This Row],[Invoiced Date]])&gt;7)</f>
        <v>2023</v>
      </c>
      <c r="K67">
        <f>VLOOKUP(MONTH(Table13[[#This Row],[Invoiced Date]]),Table3[#All],2,TRUE)</f>
        <v>4</v>
      </c>
      <c r="L67">
        <f>MONTH(Table13[[#This Row],[Invoiced Date]])</f>
        <v>6</v>
      </c>
      <c r="M67">
        <f>VLOOKUP(Table13[[#This Row],[Month]],Table3[#All],3,TRUE)</f>
        <v>12</v>
      </c>
      <c r="N67" t="str">
        <f>Forecast_Legends!$A$5</f>
        <v>No</v>
      </c>
      <c r="P67" t="s">
        <v>504</v>
      </c>
      <c r="Q67" s="15" t="s">
        <v>146</v>
      </c>
      <c r="R67" t="s">
        <v>141</v>
      </c>
    </row>
    <row r="68" spans="1:18" x14ac:dyDescent="0.75">
      <c r="A68" t="s">
        <v>431</v>
      </c>
      <c r="B68" t="s">
        <v>518</v>
      </c>
      <c r="C68" s="1">
        <v>200000</v>
      </c>
      <c r="D68" s="1">
        <f>Table13[[#This Row],[Fee (USD)]]*1.14</f>
        <v>227999.99999999997</v>
      </c>
      <c r="E68" t="s">
        <v>508</v>
      </c>
      <c r="F68" t="s">
        <v>35</v>
      </c>
      <c r="G68" t="str">
        <f>Sub_Phase_order!$A$7</f>
        <v>Deploy</v>
      </c>
      <c r="H68" t="s">
        <v>359</v>
      </c>
      <c r="I68" s="12">
        <v>45102</v>
      </c>
      <c r="J68">
        <f>YEAR(Table13[[#This Row],[Invoiced Date]])+(MONTH(Table13[[#This Row],[Invoiced Date]])&gt;7)</f>
        <v>2023</v>
      </c>
      <c r="K68">
        <f>VLOOKUP(MONTH(Table13[[#This Row],[Invoiced Date]]),Table3[#All],2,TRUE)</f>
        <v>4</v>
      </c>
      <c r="L68">
        <f>MONTH(Table13[[#This Row],[Invoiced Date]])</f>
        <v>6</v>
      </c>
      <c r="M68">
        <f>VLOOKUP(Table13[[#This Row],[Month]],Table3[#All],3,TRUE)</f>
        <v>12</v>
      </c>
      <c r="N68" t="str">
        <f>Forecast_Legends!$A$5</f>
        <v>No</v>
      </c>
      <c r="P68" t="s">
        <v>504</v>
      </c>
      <c r="Q68" s="15" t="s">
        <v>146</v>
      </c>
      <c r="R68" t="s">
        <v>141</v>
      </c>
    </row>
    <row r="69" spans="1:18" x14ac:dyDescent="0.75">
      <c r="A69" t="s">
        <v>432</v>
      </c>
      <c r="B69" t="s">
        <v>519</v>
      </c>
      <c r="C69" s="1">
        <v>200000</v>
      </c>
      <c r="D69" s="1">
        <f>Table13[[#This Row],[Fee (USD)]]*1.14</f>
        <v>227999.99999999997</v>
      </c>
      <c r="E69" t="s">
        <v>507</v>
      </c>
      <c r="F69" t="s">
        <v>35</v>
      </c>
      <c r="G69" t="str">
        <f>Sub_Phase_order!$A$5</f>
        <v>Build</v>
      </c>
      <c r="H69" t="s">
        <v>9</v>
      </c>
      <c r="I69" s="12">
        <v>44515</v>
      </c>
      <c r="J69">
        <f>YEAR(Table13[[#This Row],[Invoiced Date]])+(MONTH(Table13[[#This Row],[Invoiced Date]])&gt;7)</f>
        <v>2022</v>
      </c>
      <c r="K69">
        <f>VLOOKUP(MONTH(Table13[[#This Row],[Invoiced Date]]),Table3[#All],2,TRUE)</f>
        <v>2</v>
      </c>
      <c r="L69">
        <f>MONTH(Table13[[#This Row],[Invoiced Date]])</f>
        <v>11</v>
      </c>
      <c r="M69">
        <f>VLOOKUP(Table13[[#This Row],[Month]],Table3[#All],3,TRUE)</f>
        <v>5</v>
      </c>
      <c r="N69" t="str">
        <f>Forecast_Legends!$A$5</f>
        <v>No</v>
      </c>
      <c r="P69" t="s">
        <v>504</v>
      </c>
      <c r="Q69" s="15">
        <v>2015700104</v>
      </c>
      <c r="R69" t="s">
        <v>141</v>
      </c>
    </row>
    <row r="70" spans="1:18" x14ac:dyDescent="0.75">
      <c r="A70" t="s">
        <v>433</v>
      </c>
      <c r="B70" t="s">
        <v>519</v>
      </c>
      <c r="C70" s="1">
        <v>200000</v>
      </c>
      <c r="D70" s="1">
        <f>Table13[[#This Row],[Fee (USD)]]*1.14</f>
        <v>227999.99999999997</v>
      </c>
      <c r="E70" t="s">
        <v>508</v>
      </c>
      <c r="F70" t="s">
        <v>35</v>
      </c>
      <c r="G70" t="str">
        <f>Sub_Phase_order!$A$5</f>
        <v>Build</v>
      </c>
      <c r="H70" t="s">
        <v>28</v>
      </c>
      <c r="I70" s="12">
        <v>44735</v>
      </c>
      <c r="J70">
        <f>YEAR(Table13[[#This Row],[Invoiced Date]])+(MONTH(Table13[[#This Row],[Invoiced Date]])&gt;7)</f>
        <v>2022</v>
      </c>
      <c r="K70">
        <f>VLOOKUP(MONTH(Table13[[#This Row],[Invoiced Date]]),Table3[#All],2,TRUE)</f>
        <v>4</v>
      </c>
      <c r="L70">
        <f>MONTH(Table13[[#This Row],[Invoiced Date]])</f>
        <v>6</v>
      </c>
      <c r="M70">
        <f>VLOOKUP(Table13[[#This Row],[Month]],Table3[#All],3,TRUE)</f>
        <v>12</v>
      </c>
      <c r="N70" t="str">
        <f>Forecast_Legends!$A$5</f>
        <v>No</v>
      </c>
      <c r="P70" t="s">
        <v>504</v>
      </c>
      <c r="Q70" s="15">
        <v>2015700111</v>
      </c>
      <c r="R70" t="s">
        <v>141</v>
      </c>
    </row>
    <row r="71" spans="1:18" x14ac:dyDescent="0.75">
      <c r="A71" t="s">
        <v>434</v>
      </c>
      <c r="B71" t="s">
        <v>519</v>
      </c>
      <c r="C71" s="1">
        <v>200000</v>
      </c>
      <c r="D71" s="1">
        <f>Table13[[#This Row],[Fee (USD)]]*1.14</f>
        <v>227999.99999999997</v>
      </c>
      <c r="E71" t="s">
        <v>507</v>
      </c>
      <c r="F71" t="s">
        <v>35</v>
      </c>
      <c r="G71" t="str">
        <f>Sub_Phase_order!$A$6</f>
        <v>Stabilize</v>
      </c>
      <c r="H71" t="s">
        <v>9</v>
      </c>
      <c r="I71" s="12">
        <v>44369</v>
      </c>
      <c r="J71">
        <f>YEAR(Table13[[#This Row],[Invoiced Date]])+(MONTH(Table13[[#This Row],[Invoiced Date]])&gt;7)</f>
        <v>2021</v>
      </c>
      <c r="K71">
        <f>VLOOKUP(MONTH(Table13[[#This Row],[Invoiced Date]]),Table3[#All],2,TRUE)</f>
        <v>4</v>
      </c>
      <c r="L71">
        <f>MONTH(Table13[[#This Row],[Invoiced Date]])</f>
        <v>6</v>
      </c>
      <c r="M71">
        <f>VLOOKUP(Table13[[#This Row],[Month]],Table3[#All],3,TRUE)</f>
        <v>12</v>
      </c>
      <c r="N71" t="str">
        <f>Forecast_Legends!$A$5</f>
        <v>No</v>
      </c>
      <c r="P71" t="s">
        <v>504</v>
      </c>
      <c r="Q71" s="15">
        <v>2015700096</v>
      </c>
      <c r="R71" t="s">
        <v>141</v>
      </c>
    </row>
    <row r="72" spans="1:18" x14ac:dyDescent="0.75">
      <c r="A72" t="s">
        <v>435</v>
      </c>
      <c r="B72" t="s">
        <v>519</v>
      </c>
      <c r="C72" s="1">
        <v>200000</v>
      </c>
      <c r="D72" s="1">
        <f>Table13[[#This Row],[Fee (USD)]]*1.14</f>
        <v>227999.99999999997</v>
      </c>
      <c r="E72" t="s">
        <v>508</v>
      </c>
      <c r="F72" t="s">
        <v>35</v>
      </c>
      <c r="G72" t="str">
        <f>Sub_Phase_order!$A$6</f>
        <v>Stabilize</v>
      </c>
      <c r="H72" t="s">
        <v>119</v>
      </c>
      <c r="I72" s="12">
        <v>45099</v>
      </c>
      <c r="J72">
        <f>YEAR(Table13[[#This Row],[Invoiced Date]])+(MONTH(Table13[[#This Row],[Invoiced Date]])&gt;7)</f>
        <v>2023</v>
      </c>
      <c r="K72">
        <f>VLOOKUP(MONTH(Table13[[#This Row],[Invoiced Date]]),Table3[#All],2,TRUE)</f>
        <v>4</v>
      </c>
      <c r="L72">
        <f>MONTH(Table13[[#This Row],[Invoiced Date]])</f>
        <v>6</v>
      </c>
      <c r="M72">
        <f>VLOOKUP(Table13[[#This Row],[Month]],Table3[#All],3,TRUE)</f>
        <v>12</v>
      </c>
      <c r="N72" t="str">
        <f>Forecast_Legends!$A$3</f>
        <v>C@R</v>
      </c>
      <c r="O72">
        <v>12</v>
      </c>
      <c r="P72" t="s">
        <v>504</v>
      </c>
      <c r="Q72" s="15" t="s">
        <v>146</v>
      </c>
      <c r="R72" t="s">
        <v>141</v>
      </c>
    </row>
    <row r="73" spans="1:18" x14ac:dyDescent="0.75">
      <c r="A73" t="s">
        <v>436</v>
      </c>
      <c r="B73" t="s">
        <v>519</v>
      </c>
      <c r="C73" s="1">
        <v>200000</v>
      </c>
      <c r="D73" s="1">
        <f>Table13[[#This Row],[Fee (USD)]]*1.14</f>
        <v>227999.99999999997</v>
      </c>
      <c r="E73" t="s">
        <v>507</v>
      </c>
      <c r="F73" t="s">
        <v>35</v>
      </c>
      <c r="G73" t="str">
        <f>Sub_Phase_order!$A$7</f>
        <v>Deploy</v>
      </c>
      <c r="H73" t="s">
        <v>119</v>
      </c>
      <c r="I73" s="12">
        <v>45092</v>
      </c>
      <c r="J73">
        <f>YEAR(Table13[[#This Row],[Invoiced Date]])+(MONTH(Table13[[#This Row],[Invoiced Date]])&gt;7)</f>
        <v>2023</v>
      </c>
      <c r="K73">
        <f>VLOOKUP(MONTH(Table13[[#This Row],[Invoiced Date]]),Table3[#All],2,TRUE)</f>
        <v>4</v>
      </c>
      <c r="L73">
        <f>MONTH(Table13[[#This Row],[Invoiced Date]])</f>
        <v>6</v>
      </c>
      <c r="M73">
        <f>VLOOKUP(Table13[[#This Row],[Month]],Table3[#All],3,TRUE)</f>
        <v>12</v>
      </c>
      <c r="N73" t="str">
        <f>Forecast_Legends!A5</f>
        <v>No</v>
      </c>
      <c r="O73">
        <v>0</v>
      </c>
      <c r="P73" t="s">
        <v>504</v>
      </c>
      <c r="Q73" s="15" t="s">
        <v>146</v>
      </c>
      <c r="R73" t="s">
        <v>141</v>
      </c>
    </row>
    <row r="74" spans="1:18" x14ac:dyDescent="0.75">
      <c r="A74" t="s">
        <v>437</v>
      </c>
      <c r="B74" t="s">
        <v>519</v>
      </c>
      <c r="C74" s="1">
        <v>200000</v>
      </c>
      <c r="D74" s="1">
        <f>Table13[[#This Row],[Fee (USD)]]*1.14</f>
        <v>227999.99999999997</v>
      </c>
      <c r="E74" t="s">
        <v>508</v>
      </c>
      <c r="F74" t="s">
        <v>35</v>
      </c>
      <c r="G74" t="str">
        <f>Sub_Phase_order!$A$7</f>
        <v>Deploy</v>
      </c>
      <c r="H74" t="s">
        <v>119</v>
      </c>
      <c r="I74" s="12">
        <v>45101</v>
      </c>
      <c r="J74">
        <f>YEAR(Table13[[#This Row],[Invoiced Date]])+(MONTH(Table13[[#This Row],[Invoiced Date]])&gt;7)</f>
        <v>2023</v>
      </c>
      <c r="K74">
        <f>VLOOKUP(MONTH(Table13[[#This Row],[Invoiced Date]]),Table3[#All],2,TRUE)</f>
        <v>4</v>
      </c>
      <c r="L74">
        <f>MONTH(Table13[[#This Row],[Invoiced Date]])</f>
        <v>6</v>
      </c>
      <c r="M74">
        <f>VLOOKUP(Table13[[#This Row],[Month]],Table3[#All],3,TRUE)</f>
        <v>12</v>
      </c>
      <c r="N74" t="str">
        <f>Forecast_Legends!$A$5</f>
        <v>No</v>
      </c>
      <c r="P74" t="s">
        <v>504</v>
      </c>
      <c r="Q74" s="15" t="s">
        <v>146</v>
      </c>
      <c r="R74" t="s">
        <v>141</v>
      </c>
    </row>
    <row r="75" spans="1:18" x14ac:dyDescent="0.75">
      <c r="A75" t="s">
        <v>438</v>
      </c>
      <c r="B75" t="s">
        <v>520</v>
      </c>
      <c r="C75" s="1">
        <v>200000</v>
      </c>
      <c r="D75" s="1">
        <f>Table13[[#This Row],[Fee (USD)]]*1.14</f>
        <v>227999.99999999997</v>
      </c>
      <c r="E75" t="s">
        <v>507</v>
      </c>
      <c r="F75" t="s">
        <v>35</v>
      </c>
      <c r="G75" t="str">
        <f>Sub_Phase_order!$A$5</f>
        <v>Build</v>
      </c>
      <c r="H75" t="s">
        <v>9</v>
      </c>
      <c r="I75" s="12">
        <v>44654</v>
      </c>
      <c r="J75">
        <f>YEAR(Table13[[#This Row],[Invoiced Date]])+(MONTH(Table13[[#This Row],[Invoiced Date]])&gt;7)</f>
        <v>2022</v>
      </c>
      <c r="K75">
        <f>VLOOKUP(MONTH(Table13[[#This Row],[Invoiced Date]]),Table3[#All],2,TRUE)</f>
        <v>4</v>
      </c>
      <c r="L75">
        <f>MONTH(Table13[[#This Row],[Invoiced Date]])</f>
        <v>4</v>
      </c>
      <c r="M75">
        <f>VLOOKUP(Table13[[#This Row],[Month]],Table3[#All],3,TRUE)</f>
        <v>10</v>
      </c>
      <c r="N75" t="str">
        <f>Forecast_Legends!$A$5</f>
        <v>No</v>
      </c>
      <c r="P75" t="s">
        <v>504</v>
      </c>
      <c r="Q75" s="15">
        <v>2015700093</v>
      </c>
      <c r="R75" t="s">
        <v>141</v>
      </c>
    </row>
    <row r="76" spans="1:18" x14ac:dyDescent="0.75">
      <c r="A76" t="s">
        <v>439</v>
      </c>
      <c r="B76" t="s">
        <v>520</v>
      </c>
      <c r="C76" s="1">
        <v>200000</v>
      </c>
      <c r="D76" s="1">
        <f>Table13[[#This Row],[Fee (USD)]]*1.14</f>
        <v>227999.99999999997</v>
      </c>
      <c r="E76" t="s">
        <v>508</v>
      </c>
      <c r="F76" t="s">
        <v>35</v>
      </c>
      <c r="G76" t="str">
        <f>Sub_Phase_order!$A$5</f>
        <v>Build</v>
      </c>
      <c r="H76" t="s">
        <v>28</v>
      </c>
      <c r="I76" s="12">
        <v>44654</v>
      </c>
      <c r="J76">
        <f>YEAR(Table13[[#This Row],[Invoiced Date]])+(MONTH(Table13[[#This Row],[Invoiced Date]])&gt;7)</f>
        <v>2022</v>
      </c>
      <c r="K76">
        <f>VLOOKUP(MONTH(Table13[[#This Row],[Invoiced Date]]),Table3[#All],2,TRUE)</f>
        <v>4</v>
      </c>
      <c r="L76">
        <f>MONTH(Table13[[#This Row],[Invoiced Date]])</f>
        <v>4</v>
      </c>
      <c r="M76">
        <f>VLOOKUP(Table13[[#This Row],[Month]],Table3[#All],3,TRUE)</f>
        <v>10</v>
      </c>
      <c r="N76" t="str">
        <f>Forecast_Legends!$A$5</f>
        <v>No</v>
      </c>
      <c r="P76" t="s">
        <v>504</v>
      </c>
      <c r="Q76" s="15">
        <v>2015700102</v>
      </c>
      <c r="R76" t="s">
        <v>141</v>
      </c>
    </row>
    <row r="77" spans="1:18" x14ac:dyDescent="0.75">
      <c r="A77" t="s">
        <v>440</v>
      </c>
      <c r="B77" t="s">
        <v>520</v>
      </c>
      <c r="C77" s="1">
        <v>200000</v>
      </c>
      <c r="D77" s="1">
        <f>Table13[[#This Row],[Fee (USD)]]*1.14</f>
        <v>227999.99999999997</v>
      </c>
      <c r="E77" t="s">
        <v>507</v>
      </c>
      <c r="F77" t="s">
        <v>35</v>
      </c>
      <c r="G77" t="str">
        <f>Sub_Phase_order!$A$6</f>
        <v>Stabilize</v>
      </c>
      <c r="H77" t="s">
        <v>119</v>
      </c>
      <c r="I77" s="12">
        <v>45099</v>
      </c>
      <c r="J77">
        <f>YEAR(Table13[[#This Row],[Invoiced Date]])+(MONTH(Table13[[#This Row],[Invoiced Date]])&gt;7)</f>
        <v>2023</v>
      </c>
      <c r="K77">
        <f>VLOOKUP(MONTH(Table13[[#This Row],[Invoiced Date]]),Table3[#All],2,TRUE)</f>
        <v>4</v>
      </c>
      <c r="L77">
        <f>MONTH(Table13[[#This Row],[Invoiced Date]])</f>
        <v>6</v>
      </c>
      <c r="M77">
        <f>VLOOKUP(Table13[[#This Row],[Month]],Table3[#All],3,TRUE)</f>
        <v>12</v>
      </c>
      <c r="N77" t="str">
        <f>Forecast_Legends!$A$3</f>
        <v>C@R</v>
      </c>
      <c r="O77">
        <v>12</v>
      </c>
      <c r="P77" t="s">
        <v>504</v>
      </c>
      <c r="Q77" s="15" t="s">
        <v>146</v>
      </c>
      <c r="R77" t="s">
        <v>141</v>
      </c>
    </row>
    <row r="78" spans="1:18" x14ac:dyDescent="0.75">
      <c r="A78" t="s">
        <v>441</v>
      </c>
      <c r="B78" t="s">
        <v>520</v>
      </c>
      <c r="C78" s="1">
        <v>200000</v>
      </c>
      <c r="D78" s="1">
        <f>Table13[[#This Row],[Fee (USD)]]*1.14</f>
        <v>227999.99999999997</v>
      </c>
      <c r="E78" t="s">
        <v>508</v>
      </c>
      <c r="F78" t="s">
        <v>35</v>
      </c>
      <c r="G78" t="str">
        <f>Sub_Phase_order!$A$6</f>
        <v>Stabilize</v>
      </c>
      <c r="H78" t="s">
        <v>119</v>
      </c>
      <c r="I78" s="12">
        <v>45100</v>
      </c>
      <c r="J78">
        <f>YEAR(Table13[[#This Row],[Invoiced Date]])+(MONTH(Table13[[#This Row],[Invoiced Date]])&gt;7)</f>
        <v>2023</v>
      </c>
      <c r="K78">
        <f>VLOOKUP(MONTH(Table13[[#This Row],[Invoiced Date]]),Table3[#All],2,TRUE)</f>
        <v>4</v>
      </c>
      <c r="L78">
        <f>MONTH(Table13[[#This Row],[Invoiced Date]])</f>
        <v>6</v>
      </c>
      <c r="M78">
        <f>VLOOKUP(Table13[[#This Row],[Month]],Table3[#All],3,TRUE)</f>
        <v>12</v>
      </c>
      <c r="N78" t="str">
        <f>Forecast_Legends!$A$3</f>
        <v>C@R</v>
      </c>
      <c r="O78">
        <v>12</v>
      </c>
      <c r="P78" t="s">
        <v>504</v>
      </c>
      <c r="Q78" s="15" t="s">
        <v>146</v>
      </c>
      <c r="R78" t="s">
        <v>141</v>
      </c>
    </row>
    <row r="79" spans="1:18" x14ac:dyDescent="0.75">
      <c r="A79" t="s">
        <v>442</v>
      </c>
      <c r="B79" t="s">
        <v>520</v>
      </c>
      <c r="C79" s="1">
        <v>200000</v>
      </c>
      <c r="D79" s="1">
        <f>Table13[[#This Row],[Fee (USD)]]*1.14</f>
        <v>227999.99999999997</v>
      </c>
      <c r="E79" t="s">
        <v>507</v>
      </c>
      <c r="F79" t="s">
        <v>35</v>
      </c>
      <c r="G79" t="str">
        <f>Sub_Phase_order!$A$7</f>
        <v>Deploy</v>
      </c>
      <c r="H79" t="s">
        <v>119</v>
      </c>
      <c r="I79" s="12">
        <v>45098</v>
      </c>
      <c r="J79">
        <f>YEAR(Table13[[#This Row],[Invoiced Date]])+(MONTH(Table13[[#This Row],[Invoiced Date]])&gt;7)</f>
        <v>2023</v>
      </c>
      <c r="K79">
        <f>VLOOKUP(MONTH(Table13[[#This Row],[Invoiced Date]]),Table3[#All],2,TRUE)</f>
        <v>4</v>
      </c>
      <c r="L79">
        <f>MONTH(Table13[[#This Row],[Invoiced Date]])</f>
        <v>6</v>
      </c>
      <c r="M79">
        <f>VLOOKUP(Table13[[#This Row],[Month]],Table3[#All],3,TRUE)</f>
        <v>12</v>
      </c>
      <c r="N79" t="str">
        <f>Forecast_Legends!$A$5</f>
        <v>No</v>
      </c>
      <c r="P79" t="s">
        <v>504</v>
      </c>
      <c r="Q79" s="15" t="s">
        <v>146</v>
      </c>
      <c r="R79" t="s">
        <v>141</v>
      </c>
    </row>
    <row r="80" spans="1:18" x14ac:dyDescent="0.75">
      <c r="A80" t="s">
        <v>443</v>
      </c>
      <c r="B80" t="s">
        <v>520</v>
      </c>
      <c r="C80" s="1">
        <v>200000</v>
      </c>
      <c r="D80" s="1">
        <f>Table13[[#This Row],[Fee (USD)]]*1.14</f>
        <v>227999.99999999997</v>
      </c>
      <c r="E80" t="s">
        <v>508</v>
      </c>
      <c r="F80" t="s">
        <v>35</v>
      </c>
      <c r="G80" t="str">
        <f>Sub_Phase_order!$A$7</f>
        <v>Deploy</v>
      </c>
      <c r="H80" t="s">
        <v>119</v>
      </c>
      <c r="I80" s="12">
        <v>45092</v>
      </c>
      <c r="J80">
        <f>YEAR(Table13[[#This Row],[Invoiced Date]])+(MONTH(Table13[[#This Row],[Invoiced Date]])&gt;7)</f>
        <v>2023</v>
      </c>
      <c r="K80">
        <f>VLOOKUP(MONTH(Table13[[#This Row],[Invoiced Date]]),Table3[#All],2,TRUE)</f>
        <v>4</v>
      </c>
      <c r="L80">
        <f>MONTH(Table13[[#This Row],[Invoiced Date]])</f>
        <v>6</v>
      </c>
      <c r="M80">
        <f>VLOOKUP(Table13[[#This Row],[Month]],Table3[#All],3,TRUE)</f>
        <v>12</v>
      </c>
      <c r="N80" t="str">
        <f>Forecast_Legends!$A$5</f>
        <v>No</v>
      </c>
      <c r="P80" t="s">
        <v>504</v>
      </c>
      <c r="Q80" s="15" t="s">
        <v>146</v>
      </c>
      <c r="R80" t="s">
        <v>141</v>
      </c>
    </row>
    <row r="81" spans="1:18" x14ac:dyDescent="0.75">
      <c r="A81" t="s">
        <v>444</v>
      </c>
      <c r="B81" t="s">
        <v>108</v>
      </c>
      <c r="C81" s="1">
        <v>200000</v>
      </c>
      <c r="D81" s="1">
        <f>Table13[[#This Row],[Fee (USD)]]*1.14</f>
        <v>227999.99999999997</v>
      </c>
      <c r="E81" t="s">
        <v>507</v>
      </c>
      <c r="F81" t="s">
        <v>526</v>
      </c>
      <c r="G81" t="str">
        <f>Sub_Phase_order!$A$8</f>
        <v>Project_1_Amendment</v>
      </c>
      <c r="H81" t="s">
        <v>9</v>
      </c>
      <c r="I81" s="12">
        <v>44100</v>
      </c>
      <c r="J81">
        <f>YEAR(Table13[[#This Row],[Invoiced Date]])+(MONTH(Table13[[#This Row],[Invoiced Date]])&gt;7)</f>
        <v>2021</v>
      </c>
      <c r="K81">
        <f>VLOOKUP(MONTH(Table13[[#This Row],[Invoiced Date]]),Table3[#All],2,TRUE)</f>
        <v>1</v>
      </c>
      <c r="L81">
        <f>MONTH(Table13[[#This Row],[Invoiced Date]])</f>
        <v>9</v>
      </c>
      <c r="M81">
        <f>VLOOKUP(Table13[[#This Row],[Month]],Table3[#All],3,TRUE)</f>
        <v>3</v>
      </c>
      <c r="N81" t="str">
        <f>Forecast_Legends!$A$5</f>
        <v>No</v>
      </c>
      <c r="P81" t="s">
        <v>504</v>
      </c>
      <c r="Q81" s="15">
        <v>9899173198</v>
      </c>
      <c r="R81" t="s">
        <v>141</v>
      </c>
    </row>
    <row r="82" spans="1:18" x14ac:dyDescent="0.75">
      <c r="A82" t="s">
        <v>445</v>
      </c>
      <c r="B82" t="s">
        <v>515</v>
      </c>
      <c r="C82" s="1">
        <v>200000</v>
      </c>
      <c r="D82" s="1">
        <f>Table13[[#This Row],[Fee (USD)]]*1.14</f>
        <v>227999.99999999997</v>
      </c>
      <c r="E82" t="s">
        <v>508</v>
      </c>
      <c r="F82" t="s">
        <v>526</v>
      </c>
      <c r="G82" t="str">
        <f>Sub_Phase_order!$A$8</f>
        <v>Project_1_Amendment</v>
      </c>
      <c r="H82" t="s">
        <v>28</v>
      </c>
      <c r="I82" s="12">
        <v>44684</v>
      </c>
      <c r="J82">
        <f>YEAR(Table13[[#This Row],[Invoiced Date]])+(MONTH(Table13[[#This Row],[Invoiced Date]])&gt;7)</f>
        <v>2022</v>
      </c>
      <c r="K82">
        <f>VLOOKUP(MONTH(Table13[[#This Row],[Invoiced Date]]),Table3[#All],2,TRUE)</f>
        <v>4</v>
      </c>
      <c r="L82">
        <f>MONTH(Table13[[#This Row],[Invoiced Date]])</f>
        <v>5</v>
      </c>
      <c r="M82">
        <f>VLOOKUP(Table13[[#This Row],[Month]],Table3[#All],3,TRUE)</f>
        <v>11</v>
      </c>
      <c r="N82" t="str">
        <f>Forecast_Legends!$A$5</f>
        <v>No</v>
      </c>
      <c r="P82" t="s">
        <v>504</v>
      </c>
      <c r="Q82" s="15">
        <v>9899173200</v>
      </c>
      <c r="R82" t="s">
        <v>141</v>
      </c>
    </row>
    <row r="83" spans="1:18" x14ac:dyDescent="0.75">
      <c r="A83" t="s">
        <v>446</v>
      </c>
      <c r="B83" t="s">
        <v>515</v>
      </c>
      <c r="C83" s="1">
        <v>200000</v>
      </c>
      <c r="D83" s="1">
        <f>Table13[[#This Row],[Fee (USD)]]*1.14</f>
        <v>227999.99999999997</v>
      </c>
      <c r="E83" t="s">
        <v>507</v>
      </c>
      <c r="F83" t="s">
        <v>526</v>
      </c>
      <c r="G83" t="str">
        <f>Sub_Phase_order!$A$8</f>
        <v>Project_1_Amendment</v>
      </c>
      <c r="H83" t="s">
        <v>359</v>
      </c>
      <c r="I83" s="12">
        <v>45091</v>
      </c>
      <c r="J83">
        <f>YEAR(Table13[[#This Row],[Invoiced Date]])+(MONTH(Table13[[#This Row],[Invoiced Date]])&gt;7)</f>
        <v>2023</v>
      </c>
      <c r="K83">
        <f>VLOOKUP(MONTH(Table13[[#This Row],[Invoiced Date]]),Table3[#All],2,TRUE)</f>
        <v>4</v>
      </c>
      <c r="L83">
        <f>MONTH(Table13[[#This Row],[Invoiced Date]])</f>
        <v>6</v>
      </c>
      <c r="M83">
        <f>VLOOKUP(Table13[[#This Row],[Month]],Table3[#All],3,TRUE)</f>
        <v>12</v>
      </c>
      <c r="N83" t="str">
        <f>Forecast_Legends!A3</f>
        <v>C@R</v>
      </c>
      <c r="O83">
        <v>12</v>
      </c>
      <c r="P83" t="s">
        <v>504</v>
      </c>
      <c r="Q83" s="15" t="s">
        <v>146</v>
      </c>
      <c r="R83" t="s">
        <v>141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030A-DA45-4CA2-AA2C-FE6B54CE76D4}">
  <dimension ref="A1:H84"/>
  <sheetViews>
    <sheetView zoomScale="60" zoomScaleNormal="60" workbookViewId="0">
      <selection activeCell="I1" sqref="I1"/>
    </sheetView>
  </sheetViews>
  <sheetFormatPr defaultRowHeight="14.75" x14ac:dyDescent="0.75"/>
  <cols>
    <col min="1" max="1" width="56.86328125" customWidth="1"/>
    <col min="2" max="2" width="15.40625" bestFit="1" customWidth="1"/>
    <col min="3" max="3" width="20.86328125" bestFit="1" customWidth="1"/>
    <col min="4" max="4" width="24" bestFit="1" customWidth="1"/>
    <col min="5" max="5" width="15.54296875" bestFit="1" customWidth="1"/>
    <col min="6" max="6" width="15.40625" bestFit="1" customWidth="1"/>
    <col min="7" max="7" width="18.7265625" bestFit="1" customWidth="1"/>
    <col min="8" max="8" width="13.72656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115</v>
      </c>
      <c r="E1" t="s">
        <v>114</v>
      </c>
      <c r="F1" t="s">
        <v>3</v>
      </c>
      <c r="G1" t="s">
        <v>4</v>
      </c>
      <c r="H1" t="s">
        <v>5</v>
      </c>
    </row>
    <row r="2" spans="1:8" x14ac:dyDescent="0.75">
      <c r="A2" t="s">
        <v>6</v>
      </c>
      <c r="B2" t="s">
        <v>7</v>
      </c>
      <c r="C2" s="1">
        <v>431600</v>
      </c>
      <c r="D2" s="1">
        <v>492023.99999999994</v>
      </c>
      <c r="E2" t="s">
        <v>7</v>
      </c>
      <c r="F2" t="s">
        <v>8</v>
      </c>
      <c r="G2" t="s">
        <v>8</v>
      </c>
      <c r="H2" t="s">
        <v>9</v>
      </c>
    </row>
    <row r="3" spans="1:8" x14ac:dyDescent="0.75">
      <c r="A3" t="s">
        <v>10</v>
      </c>
      <c r="B3" t="s">
        <v>11</v>
      </c>
      <c r="C3" s="1">
        <v>143866.66699999999</v>
      </c>
      <c r="D3" s="1">
        <v>164008.00037999998</v>
      </c>
      <c r="E3" t="s">
        <v>7</v>
      </c>
      <c r="F3" t="s">
        <v>12</v>
      </c>
      <c r="G3" t="s">
        <v>12</v>
      </c>
      <c r="H3" t="s">
        <v>9</v>
      </c>
    </row>
    <row r="4" spans="1:8" x14ac:dyDescent="0.75">
      <c r="A4" t="s">
        <v>117</v>
      </c>
      <c r="B4" t="s">
        <v>116</v>
      </c>
      <c r="C4" s="1">
        <v>143866.66699999999</v>
      </c>
      <c r="D4" s="1">
        <v>164008.00037999998</v>
      </c>
      <c r="E4" t="s">
        <v>7</v>
      </c>
      <c r="F4" t="s">
        <v>12</v>
      </c>
      <c r="G4" t="s">
        <v>12</v>
      </c>
      <c r="H4" t="s">
        <v>9</v>
      </c>
    </row>
    <row r="5" spans="1:8" x14ac:dyDescent="0.75">
      <c r="A5" t="s">
        <v>13</v>
      </c>
      <c r="B5" t="s">
        <v>14</v>
      </c>
      <c r="C5" s="1">
        <v>143866.66699999999</v>
      </c>
      <c r="D5" s="1">
        <v>164008.00037999998</v>
      </c>
      <c r="E5" t="s">
        <v>7</v>
      </c>
      <c r="F5" t="s">
        <v>12</v>
      </c>
      <c r="G5" t="s">
        <v>12</v>
      </c>
      <c r="H5" t="s">
        <v>9</v>
      </c>
    </row>
    <row r="6" spans="1:8" x14ac:dyDescent="0.75">
      <c r="A6" t="s">
        <v>15</v>
      </c>
      <c r="B6" t="s">
        <v>11</v>
      </c>
      <c r="C6" s="1">
        <v>215800</v>
      </c>
      <c r="D6" s="1">
        <v>246011.99999999997</v>
      </c>
      <c r="E6" t="s">
        <v>7</v>
      </c>
      <c r="F6" t="s">
        <v>16</v>
      </c>
      <c r="G6" t="s">
        <v>16</v>
      </c>
      <c r="H6" t="s">
        <v>9</v>
      </c>
    </row>
    <row r="7" spans="1:8" x14ac:dyDescent="0.75">
      <c r="A7" t="s">
        <v>118</v>
      </c>
      <c r="B7" t="s">
        <v>116</v>
      </c>
      <c r="C7" s="1">
        <v>215800</v>
      </c>
      <c r="D7" s="1">
        <v>246011.99999999997</v>
      </c>
      <c r="E7" t="s">
        <v>7</v>
      </c>
      <c r="F7" t="s">
        <v>16</v>
      </c>
      <c r="G7" t="s">
        <v>16</v>
      </c>
      <c r="H7" t="s">
        <v>9</v>
      </c>
    </row>
    <row r="8" spans="1:8" x14ac:dyDescent="0.75">
      <c r="A8" t="s">
        <v>17</v>
      </c>
      <c r="B8" t="s">
        <v>14</v>
      </c>
      <c r="C8" s="1">
        <v>215800</v>
      </c>
      <c r="D8" s="1">
        <v>246011.99999999997</v>
      </c>
      <c r="E8" t="s">
        <v>7</v>
      </c>
      <c r="F8" t="s">
        <v>16</v>
      </c>
      <c r="G8" t="s">
        <v>16</v>
      </c>
      <c r="H8" t="s">
        <v>9</v>
      </c>
    </row>
    <row r="9" spans="1:8" x14ac:dyDescent="0.75">
      <c r="A9" t="s">
        <v>18</v>
      </c>
      <c r="B9" t="s">
        <v>19</v>
      </c>
      <c r="C9" s="1">
        <v>38963</v>
      </c>
      <c r="D9" s="1">
        <v>44417.82</v>
      </c>
      <c r="E9" t="s">
        <v>20</v>
      </c>
      <c r="F9" t="s">
        <v>21</v>
      </c>
      <c r="G9" t="s">
        <v>22</v>
      </c>
      <c r="H9" t="s">
        <v>9</v>
      </c>
    </row>
    <row r="10" spans="1:8" x14ac:dyDescent="0.75">
      <c r="A10" t="s">
        <v>23</v>
      </c>
      <c r="B10" t="s">
        <v>19</v>
      </c>
      <c r="C10" s="1">
        <v>38963</v>
      </c>
      <c r="D10" s="1">
        <v>44417.82</v>
      </c>
      <c r="E10" t="s">
        <v>24</v>
      </c>
      <c r="F10" t="s">
        <v>21</v>
      </c>
      <c r="G10" t="s">
        <v>22</v>
      </c>
      <c r="H10" t="s">
        <v>9</v>
      </c>
    </row>
    <row r="11" spans="1:8" x14ac:dyDescent="0.75">
      <c r="A11" t="s">
        <v>25</v>
      </c>
      <c r="B11" t="s">
        <v>19</v>
      </c>
      <c r="C11" s="1">
        <v>38963</v>
      </c>
      <c r="D11" s="1">
        <v>44417.82</v>
      </c>
      <c r="E11" t="s">
        <v>20</v>
      </c>
      <c r="F11" t="s">
        <v>21</v>
      </c>
      <c r="G11" t="s">
        <v>26</v>
      </c>
      <c r="H11" t="s">
        <v>9</v>
      </c>
    </row>
    <row r="12" spans="1:8" x14ac:dyDescent="0.75">
      <c r="A12" t="s">
        <v>27</v>
      </c>
      <c r="B12" t="s">
        <v>19</v>
      </c>
      <c r="C12" s="1">
        <v>38963</v>
      </c>
      <c r="D12" s="1">
        <v>44417.82</v>
      </c>
      <c r="E12" t="s">
        <v>24</v>
      </c>
      <c r="F12" t="s">
        <v>21</v>
      </c>
      <c r="G12" t="s">
        <v>26</v>
      </c>
      <c r="H12" t="s">
        <v>28</v>
      </c>
    </row>
    <row r="13" spans="1:8" x14ac:dyDescent="0.75">
      <c r="A13" t="s">
        <v>29</v>
      </c>
      <c r="B13" t="s">
        <v>19</v>
      </c>
      <c r="C13" s="1">
        <v>38963</v>
      </c>
      <c r="D13" s="1">
        <v>44417.82</v>
      </c>
      <c r="E13" t="s">
        <v>20</v>
      </c>
      <c r="F13" t="s">
        <v>21</v>
      </c>
      <c r="G13" t="s">
        <v>30</v>
      </c>
      <c r="H13" t="s">
        <v>9</v>
      </c>
    </row>
    <row r="14" spans="1:8" x14ac:dyDescent="0.75">
      <c r="A14" t="s">
        <v>31</v>
      </c>
      <c r="B14" t="s">
        <v>19</v>
      </c>
      <c r="C14" s="1">
        <v>38963</v>
      </c>
      <c r="D14" s="1">
        <v>44417.82</v>
      </c>
      <c r="E14" t="s">
        <v>24</v>
      </c>
      <c r="F14" t="s">
        <v>21</v>
      </c>
      <c r="G14" t="s">
        <v>30</v>
      </c>
      <c r="H14" t="s">
        <v>28</v>
      </c>
    </row>
    <row r="15" spans="1:8" x14ac:dyDescent="0.75">
      <c r="A15" t="s">
        <v>32</v>
      </c>
      <c r="B15" t="s">
        <v>33</v>
      </c>
      <c r="C15" s="1">
        <v>38963</v>
      </c>
      <c r="D15" s="1">
        <v>44417.82</v>
      </c>
      <c r="E15" t="s">
        <v>20</v>
      </c>
      <c r="F15" t="s">
        <v>21</v>
      </c>
      <c r="G15" t="s">
        <v>22</v>
      </c>
      <c r="H15" t="s">
        <v>9</v>
      </c>
    </row>
    <row r="16" spans="1:8" x14ac:dyDescent="0.75">
      <c r="A16" t="s">
        <v>34</v>
      </c>
      <c r="B16" t="s">
        <v>33</v>
      </c>
      <c r="C16" s="1">
        <v>38963</v>
      </c>
      <c r="D16" s="1">
        <v>44417.82</v>
      </c>
      <c r="E16" t="s">
        <v>24</v>
      </c>
      <c r="F16" t="s">
        <v>21</v>
      </c>
      <c r="G16" t="s">
        <v>22</v>
      </c>
      <c r="H16" t="s">
        <v>9</v>
      </c>
    </row>
    <row r="17" spans="1:8" x14ac:dyDescent="0.75">
      <c r="A17" t="s">
        <v>36</v>
      </c>
      <c r="B17" t="s">
        <v>33</v>
      </c>
      <c r="C17" s="1">
        <v>38963</v>
      </c>
      <c r="D17" s="1">
        <v>44417.82</v>
      </c>
      <c r="E17" t="s">
        <v>20</v>
      </c>
      <c r="F17" t="s">
        <v>21</v>
      </c>
      <c r="G17" t="s">
        <v>26</v>
      </c>
      <c r="H17" t="s">
        <v>37</v>
      </c>
    </row>
    <row r="18" spans="1:8" x14ac:dyDescent="0.75">
      <c r="A18" t="s">
        <v>38</v>
      </c>
      <c r="B18" t="s">
        <v>33</v>
      </c>
      <c r="C18" s="1">
        <v>38963</v>
      </c>
      <c r="D18" s="1">
        <v>44417.82</v>
      </c>
      <c r="E18" t="s">
        <v>24</v>
      </c>
      <c r="F18" t="s">
        <v>21</v>
      </c>
      <c r="G18" t="s">
        <v>26</v>
      </c>
      <c r="H18" t="s">
        <v>37</v>
      </c>
    </row>
    <row r="19" spans="1:8" x14ac:dyDescent="0.75">
      <c r="A19" t="s">
        <v>39</v>
      </c>
      <c r="B19" t="s">
        <v>33</v>
      </c>
      <c r="C19" s="1">
        <v>38963</v>
      </c>
      <c r="D19" s="1">
        <v>44417.82</v>
      </c>
      <c r="E19" t="s">
        <v>20</v>
      </c>
      <c r="F19" t="s">
        <v>21</v>
      </c>
      <c r="G19" t="s">
        <v>30</v>
      </c>
      <c r="H19" t="s">
        <v>37</v>
      </c>
    </row>
    <row r="20" spans="1:8" x14ac:dyDescent="0.75">
      <c r="A20" t="s">
        <v>40</v>
      </c>
      <c r="B20" t="s">
        <v>33</v>
      </c>
      <c r="C20" s="1">
        <v>38963</v>
      </c>
      <c r="D20" s="1">
        <v>44417.82</v>
      </c>
      <c r="E20" t="s">
        <v>24</v>
      </c>
      <c r="F20" t="s">
        <v>21</v>
      </c>
      <c r="G20" t="s">
        <v>30</v>
      </c>
      <c r="H20" t="s">
        <v>37</v>
      </c>
    </row>
    <row r="21" spans="1:8" x14ac:dyDescent="0.75">
      <c r="A21" t="s">
        <v>41</v>
      </c>
      <c r="B21" t="s">
        <v>42</v>
      </c>
      <c r="C21" s="1">
        <v>38963</v>
      </c>
      <c r="D21" s="1">
        <v>44417.82</v>
      </c>
      <c r="E21" t="s">
        <v>20</v>
      </c>
      <c r="F21" t="s">
        <v>21</v>
      </c>
      <c r="G21" t="s">
        <v>22</v>
      </c>
      <c r="H21" t="s">
        <v>9</v>
      </c>
    </row>
    <row r="22" spans="1:8" x14ac:dyDescent="0.75">
      <c r="A22" t="s">
        <v>43</v>
      </c>
      <c r="B22" t="s">
        <v>42</v>
      </c>
      <c r="C22" s="1">
        <v>38963</v>
      </c>
      <c r="D22" s="1">
        <v>44417.82</v>
      </c>
      <c r="E22" t="s">
        <v>24</v>
      </c>
      <c r="F22" t="s">
        <v>21</v>
      </c>
      <c r="G22" t="s">
        <v>22</v>
      </c>
      <c r="H22" t="s">
        <v>9</v>
      </c>
    </row>
    <row r="23" spans="1:8" x14ac:dyDescent="0.75">
      <c r="A23" t="s">
        <v>44</v>
      </c>
      <c r="B23" t="s">
        <v>42</v>
      </c>
      <c r="C23" s="1">
        <v>38963</v>
      </c>
      <c r="D23" s="1">
        <v>44417.82</v>
      </c>
      <c r="E23" t="s">
        <v>20</v>
      </c>
      <c r="F23" t="s">
        <v>21</v>
      </c>
      <c r="G23" t="s">
        <v>26</v>
      </c>
      <c r="H23" t="s">
        <v>9</v>
      </c>
    </row>
    <row r="24" spans="1:8" x14ac:dyDescent="0.75">
      <c r="A24" t="s">
        <v>45</v>
      </c>
      <c r="B24" t="s">
        <v>42</v>
      </c>
      <c r="C24" s="1">
        <v>38963</v>
      </c>
      <c r="D24" s="1">
        <v>44417.82</v>
      </c>
      <c r="E24" t="s">
        <v>24</v>
      </c>
      <c r="F24" t="s">
        <v>21</v>
      </c>
      <c r="G24" t="s">
        <v>26</v>
      </c>
      <c r="H24" t="s">
        <v>9</v>
      </c>
    </row>
    <row r="25" spans="1:8" x14ac:dyDescent="0.75">
      <c r="A25" t="s">
        <v>46</v>
      </c>
      <c r="B25" t="s">
        <v>42</v>
      </c>
      <c r="C25" s="1">
        <v>38963</v>
      </c>
      <c r="D25" s="1">
        <v>44417.82</v>
      </c>
      <c r="E25" t="s">
        <v>20</v>
      </c>
      <c r="F25" t="s">
        <v>21</v>
      </c>
      <c r="G25" t="s">
        <v>30</v>
      </c>
      <c r="H25" t="s">
        <v>9</v>
      </c>
    </row>
    <row r="26" spans="1:8" x14ac:dyDescent="0.75">
      <c r="A26" t="s">
        <v>47</v>
      </c>
      <c r="B26" t="s">
        <v>42</v>
      </c>
      <c r="C26" s="1">
        <v>38963</v>
      </c>
      <c r="D26" s="1">
        <v>44417.82</v>
      </c>
      <c r="E26" t="s">
        <v>24</v>
      </c>
      <c r="F26" t="s">
        <v>21</v>
      </c>
      <c r="G26" t="s">
        <v>30</v>
      </c>
      <c r="H26" t="s">
        <v>9</v>
      </c>
    </row>
    <row r="27" spans="1:8" x14ac:dyDescent="0.75">
      <c r="A27" t="s">
        <v>48</v>
      </c>
      <c r="B27" t="s">
        <v>49</v>
      </c>
      <c r="C27" s="1">
        <v>38963</v>
      </c>
      <c r="D27" s="1">
        <v>44417.82</v>
      </c>
      <c r="E27" t="s">
        <v>20</v>
      </c>
      <c r="F27" t="s">
        <v>21</v>
      </c>
      <c r="G27" t="s">
        <v>22</v>
      </c>
      <c r="H27" t="s">
        <v>9</v>
      </c>
    </row>
    <row r="28" spans="1:8" x14ac:dyDescent="0.75">
      <c r="A28" t="s">
        <v>50</v>
      </c>
      <c r="B28" t="s">
        <v>49</v>
      </c>
      <c r="C28" s="1">
        <v>38963</v>
      </c>
      <c r="D28" s="1">
        <v>44417.82</v>
      </c>
      <c r="E28" t="s">
        <v>24</v>
      </c>
      <c r="F28" t="s">
        <v>21</v>
      </c>
      <c r="G28" t="s">
        <v>22</v>
      </c>
      <c r="H28" t="s">
        <v>9</v>
      </c>
    </row>
    <row r="29" spans="1:8" x14ac:dyDescent="0.75">
      <c r="A29" t="s">
        <v>51</v>
      </c>
      <c r="B29" t="s">
        <v>49</v>
      </c>
      <c r="C29" s="1">
        <v>38963</v>
      </c>
      <c r="D29" s="1">
        <v>44417.82</v>
      </c>
      <c r="E29" t="s">
        <v>20</v>
      </c>
      <c r="F29" t="s">
        <v>21</v>
      </c>
      <c r="G29" t="s">
        <v>26</v>
      </c>
      <c r="H29" t="s">
        <v>9</v>
      </c>
    </row>
    <row r="30" spans="1:8" x14ac:dyDescent="0.75">
      <c r="A30" t="s">
        <v>52</v>
      </c>
      <c r="B30" t="s">
        <v>49</v>
      </c>
      <c r="C30" s="1">
        <v>38963</v>
      </c>
      <c r="D30" s="1">
        <v>44417.82</v>
      </c>
      <c r="E30" t="s">
        <v>24</v>
      </c>
      <c r="F30" t="s">
        <v>21</v>
      </c>
      <c r="G30" t="s">
        <v>26</v>
      </c>
      <c r="H30" t="s">
        <v>9</v>
      </c>
    </row>
    <row r="31" spans="1:8" x14ac:dyDescent="0.75">
      <c r="A31" t="s">
        <v>53</v>
      </c>
      <c r="B31" t="s">
        <v>49</v>
      </c>
      <c r="C31" s="1">
        <v>38963</v>
      </c>
      <c r="D31" s="1">
        <v>44417.82</v>
      </c>
      <c r="E31" t="s">
        <v>20</v>
      </c>
      <c r="F31" t="s">
        <v>21</v>
      </c>
      <c r="G31" t="s">
        <v>30</v>
      </c>
      <c r="H31" t="s">
        <v>9</v>
      </c>
    </row>
    <row r="32" spans="1:8" x14ac:dyDescent="0.75">
      <c r="A32" t="s">
        <v>54</v>
      </c>
      <c r="B32" t="s">
        <v>49</v>
      </c>
      <c r="C32" s="1">
        <v>38963</v>
      </c>
      <c r="D32" s="1">
        <v>44417.82</v>
      </c>
      <c r="E32" t="s">
        <v>24</v>
      </c>
      <c r="F32" t="s">
        <v>21</v>
      </c>
      <c r="G32" t="s">
        <v>30</v>
      </c>
      <c r="H32" t="s">
        <v>9</v>
      </c>
    </row>
    <row r="33" spans="1:8" x14ac:dyDescent="0.75">
      <c r="A33" t="s">
        <v>55</v>
      </c>
      <c r="B33" t="s">
        <v>56</v>
      </c>
      <c r="C33" s="1">
        <v>38963</v>
      </c>
      <c r="D33" s="1">
        <v>44417.82</v>
      </c>
      <c r="E33" t="s">
        <v>20</v>
      </c>
      <c r="F33" t="s">
        <v>21</v>
      </c>
      <c r="G33" t="s">
        <v>22</v>
      </c>
      <c r="H33" t="s">
        <v>9</v>
      </c>
    </row>
    <row r="34" spans="1:8" x14ac:dyDescent="0.75">
      <c r="A34" t="s">
        <v>57</v>
      </c>
      <c r="B34" t="s">
        <v>56</v>
      </c>
      <c r="C34" s="1">
        <v>38963</v>
      </c>
      <c r="D34" s="1">
        <v>44417.82</v>
      </c>
      <c r="E34" t="s">
        <v>24</v>
      </c>
      <c r="F34" t="s">
        <v>21</v>
      </c>
      <c r="G34" t="s">
        <v>22</v>
      </c>
      <c r="H34" t="s">
        <v>9</v>
      </c>
    </row>
    <row r="35" spans="1:8" x14ac:dyDescent="0.75">
      <c r="A35" t="s">
        <v>58</v>
      </c>
      <c r="B35" t="s">
        <v>56</v>
      </c>
      <c r="C35" s="1">
        <v>38963</v>
      </c>
      <c r="D35" s="1">
        <v>44417.82</v>
      </c>
      <c r="E35" t="s">
        <v>20</v>
      </c>
      <c r="F35" t="s">
        <v>21</v>
      </c>
      <c r="G35" t="s">
        <v>26</v>
      </c>
      <c r="H35" t="s">
        <v>9</v>
      </c>
    </row>
    <row r="36" spans="1:8" x14ac:dyDescent="0.75">
      <c r="A36" t="s">
        <v>59</v>
      </c>
      <c r="B36" t="s">
        <v>56</v>
      </c>
      <c r="C36" s="1">
        <v>38963</v>
      </c>
      <c r="D36" s="1">
        <v>44417.82</v>
      </c>
      <c r="E36" t="s">
        <v>24</v>
      </c>
      <c r="F36" t="s">
        <v>21</v>
      </c>
      <c r="G36" t="s">
        <v>26</v>
      </c>
      <c r="H36" t="s">
        <v>28</v>
      </c>
    </row>
    <row r="37" spans="1:8" x14ac:dyDescent="0.75">
      <c r="A37" t="s">
        <v>60</v>
      </c>
      <c r="B37" t="s">
        <v>56</v>
      </c>
      <c r="C37" s="1">
        <v>38963</v>
      </c>
      <c r="D37" s="1">
        <v>44417.82</v>
      </c>
      <c r="E37" t="s">
        <v>20</v>
      </c>
      <c r="F37" t="s">
        <v>21</v>
      </c>
      <c r="G37" t="s">
        <v>30</v>
      </c>
      <c r="H37" t="s">
        <v>9</v>
      </c>
    </row>
    <row r="38" spans="1:8" x14ac:dyDescent="0.75">
      <c r="A38" t="s">
        <v>61</v>
      </c>
      <c r="B38" t="s">
        <v>56</v>
      </c>
      <c r="C38" s="1">
        <v>38963</v>
      </c>
      <c r="D38" s="1">
        <v>44417.82</v>
      </c>
      <c r="E38" t="s">
        <v>24</v>
      </c>
      <c r="F38" t="s">
        <v>21</v>
      </c>
      <c r="G38" t="s">
        <v>30</v>
      </c>
      <c r="H38" t="s">
        <v>28</v>
      </c>
    </row>
    <row r="39" spans="1:8" x14ac:dyDescent="0.75">
      <c r="A39" t="s">
        <v>62</v>
      </c>
      <c r="B39" t="s">
        <v>63</v>
      </c>
      <c r="C39" s="1">
        <v>38963</v>
      </c>
      <c r="D39" s="1">
        <v>44417.82</v>
      </c>
      <c r="E39" t="s">
        <v>20</v>
      </c>
      <c r="F39" t="s">
        <v>21</v>
      </c>
      <c r="G39" t="s">
        <v>22</v>
      </c>
      <c r="H39" t="s">
        <v>9</v>
      </c>
    </row>
    <row r="40" spans="1:8" x14ac:dyDescent="0.75">
      <c r="A40" t="s">
        <v>64</v>
      </c>
      <c r="B40" t="s">
        <v>65</v>
      </c>
      <c r="C40" s="1">
        <v>38963</v>
      </c>
      <c r="D40" s="1">
        <v>44417.82</v>
      </c>
      <c r="E40" t="s">
        <v>24</v>
      </c>
      <c r="F40" t="s">
        <v>21</v>
      </c>
      <c r="G40" t="s">
        <v>22</v>
      </c>
      <c r="H40" t="s">
        <v>9</v>
      </c>
    </row>
    <row r="41" spans="1:8" x14ac:dyDescent="0.75">
      <c r="A41" t="s">
        <v>66</v>
      </c>
      <c r="B41" t="s">
        <v>63</v>
      </c>
      <c r="C41" s="1">
        <v>38963</v>
      </c>
      <c r="D41" s="1">
        <v>44417.82</v>
      </c>
      <c r="E41" t="s">
        <v>20</v>
      </c>
      <c r="F41" t="s">
        <v>21</v>
      </c>
      <c r="G41" t="s">
        <v>26</v>
      </c>
      <c r="H41" t="s">
        <v>9</v>
      </c>
    </row>
    <row r="42" spans="1:8" x14ac:dyDescent="0.75">
      <c r="A42" t="s">
        <v>67</v>
      </c>
      <c r="B42" t="s">
        <v>63</v>
      </c>
      <c r="C42" s="1">
        <v>38963</v>
      </c>
      <c r="D42" s="1">
        <v>44417.82</v>
      </c>
      <c r="E42" t="s">
        <v>24</v>
      </c>
      <c r="F42" t="s">
        <v>21</v>
      </c>
      <c r="G42" t="s">
        <v>26</v>
      </c>
      <c r="H42" t="s">
        <v>28</v>
      </c>
    </row>
    <row r="43" spans="1:8" x14ac:dyDescent="0.75">
      <c r="A43" t="s">
        <v>68</v>
      </c>
      <c r="B43" t="s">
        <v>63</v>
      </c>
      <c r="C43" s="1">
        <v>38963</v>
      </c>
      <c r="D43" s="1">
        <v>44417.82</v>
      </c>
      <c r="E43" t="s">
        <v>20</v>
      </c>
      <c r="F43" t="s">
        <v>21</v>
      </c>
      <c r="G43" t="s">
        <v>30</v>
      </c>
      <c r="H43" t="s">
        <v>9</v>
      </c>
    </row>
    <row r="44" spans="1:8" x14ac:dyDescent="0.75">
      <c r="A44" t="s">
        <v>69</v>
      </c>
      <c r="B44" t="s">
        <v>63</v>
      </c>
      <c r="C44" s="1">
        <v>38963</v>
      </c>
      <c r="D44" s="1">
        <v>44417.82</v>
      </c>
      <c r="E44" t="s">
        <v>24</v>
      </c>
      <c r="F44" t="s">
        <v>21</v>
      </c>
      <c r="G44" t="s">
        <v>30</v>
      </c>
      <c r="H44" t="s">
        <v>28</v>
      </c>
    </row>
    <row r="45" spans="1:8" x14ac:dyDescent="0.75">
      <c r="A45" t="s">
        <v>70</v>
      </c>
      <c r="B45" t="s">
        <v>19</v>
      </c>
      <c r="C45" s="1">
        <v>38963</v>
      </c>
      <c r="D45" s="1">
        <v>44417.82</v>
      </c>
      <c r="E45" t="s">
        <v>20</v>
      </c>
      <c r="F45" t="s">
        <v>35</v>
      </c>
      <c r="G45" t="s">
        <v>22</v>
      </c>
      <c r="H45" t="s">
        <v>37</v>
      </c>
    </row>
    <row r="46" spans="1:8" x14ac:dyDescent="0.75">
      <c r="A46" t="s">
        <v>71</v>
      </c>
      <c r="B46" t="s">
        <v>19</v>
      </c>
      <c r="C46" s="1">
        <v>38963</v>
      </c>
      <c r="D46" s="1">
        <v>44417.82</v>
      </c>
      <c r="E46" t="s">
        <v>24</v>
      </c>
      <c r="F46" t="s">
        <v>35</v>
      </c>
      <c r="G46" t="s">
        <v>22</v>
      </c>
      <c r="H46" t="s">
        <v>37</v>
      </c>
    </row>
    <row r="47" spans="1:8" x14ac:dyDescent="0.75">
      <c r="A47" t="s">
        <v>72</v>
      </c>
      <c r="B47" t="s">
        <v>19</v>
      </c>
      <c r="C47" s="1">
        <v>38963</v>
      </c>
      <c r="D47" s="1">
        <v>44417.82</v>
      </c>
      <c r="E47" t="s">
        <v>20</v>
      </c>
      <c r="F47" t="s">
        <v>35</v>
      </c>
      <c r="G47" t="s">
        <v>26</v>
      </c>
      <c r="H47" t="s">
        <v>37</v>
      </c>
    </row>
    <row r="48" spans="1:8" x14ac:dyDescent="0.75">
      <c r="A48" t="s">
        <v>73</v>
      </c>
      <c r="B48" t="s">
        <v>19</v>
      </c>
      <c r="C48" s="1">
        <v>38963</v>
      </c>
      <c r="D48" s="1">
        <v>44417.82</v>
      </c>
      <c r="E48" t="s">
        <v>24</v>
      </c>
      <c r="F48" t="s">
        <v>35</v>
      </c>
      <c r="G48" t="s">
        <v>26</v>
      </c>
      <c r="H48" t="s">
        <v>37</v>
      </c>
    </row>
    <row r="49" spans="1:8" x14ac:dyDescent="0.75">
      <c r="A49" t="s">
        <v>74</v>
      </c>
      <c r="B49" t="s">
        <v>19</v>
      </c>
      <c r="C49" s="1">
        <v>38963</v>
      </c>
      <c r="D49" s="1">
        <v>44417.82</v>
      </c>
      <c r="E49" t="s">
        <v>20</v>
      </c>
      <c r="F49" t="s">
        <v>35</v>
      </c>
      <c r="G49" t="s">
        <v>30</v>
      </c>
      <c r="H49" t="s">
        <v>37</v>
      </c>
    </row>
    <row r="50" spans="1:8" x14ac:dyDescent="0.75">
      <c r="A50" t="s">
        <v>75</v>
      </c>
      <c r="B50" t="s">
        <v>19</v>
      </c>
      <c r="C50" s="1">
        <v>38963</v>
      </c>
      <c r="D50" s="1">
        <v>44417.82</v>
      </c>
      <c r="E50" t="s">
        <v>24</v>
      </c>
      <c r="F50" t="s">
        <v>35</v>
      </c>
      <c r="G50" t="s">
        <v>30</v>
      </c>
      <c r="H50" t="s">
        <v>37</v>
      </c>
    </row>
    <row r="51" spans="1:8" x14ac:dyDescent="0.75">
      <c r="A51" t="s">
        <v>76</v>
      </c>
      <c r="B51" t="s">
        <v>33</v>
      </c>
      <c r="C51" s="1">
        <v>38963</v>
      </c>
      <c r="D51" s="1">
        <v>44417.82</v>
      </c>
      <c r="E51" t="s">
        <v>20</v>
      </c>
      <c r="F51" t="s">
        <v>35</v>
      </c>
      <c r="G51" t="s">
        <v>22</v>
      </c>
      <c r="H51" t="s">
        <v>37</v>
      </c>
    </row>
    <row r="52" spans="1:8" x14ac:dyDescent="0.75">
      <c r="A52" t="s">
        <v>77</v>
      </c>
      <c r="B52" t="s">
        <v>33</v>
      </c>
      <c r="C52" s="1">
        <v>38963</v>
      </c>
      <c r="D52" s="1">
        <v>44417.82</v>
      </c>
      <c r="E52" t="s">
        <v>24</v>
      </c>
      <c r="F52" t="s">
        <v>35</v>
      </c>
      <c r="G52" t="s">
        <v>22</v>
      </c>
      <c r="H52" t="s">
        <v>37</v>
      </c>
    </row>
    <row r="53" spans="1:8" x14ac:dyDescent="0.75">
      <c r="A53" t="s">
        <v>78</v>
      </c>
      <c r="B53" t="s">
        <v>33</v>
      </c>
      <c r="C53" s="1">
        <v>38963</v>
      </c>
      <c r="D53" s="1">
        <v>44417.82</v>
      </c>
      <c r="E53" t="s">
        <v>20</v>
      </c>
      <c r="F53" t="s">
        <v>35</v>
      </c>
      <c r="G53" t="s">
        <v>26</v>
      </c>
      <c r="H53" t="s">
        <v>37</v>
      </c>
    </row>
    <row r="54" spans="1:8" x14ac:dyDescent="0.75">
      <c r="A54" t="s">
        <v>79</v>
      </c>
      <c r="B54" t="s">
        <v>33</v>
      </c>
      <c r="C54" s="1">
        <v>38963</v>
      </c>
      <c r="D54" s="1">
        <v>44417.82</v>
      </c>
      <c r="E54" t="s">
        <v>24</v>
      </c>
      <c r="F54" t="s">
        <v>35</v>
      </c>
      <c r="G54" t="s">
        <v>26</v>
      </c>
      <c r="H54" t="s">
        <v>37</v>
      </c>
    </row>
    <row r="55" spans="1:8" x14ac:dyDescent="0.75">
      <c r="A55" t="s">
        <v>80</v>
      </c>
      <c r="B55" t="s">
        <v>33</v>
      </c>
      <c r="C55" s="1">
        <v>38963</v>
      </c>
      <c r="D55" s="1">
        <v>44417.82</v>
      </c>
      <c r="E55" t="s">
        <v>24</v>
      </c>
      <c r="F55" t="s">
        <v>35</v>
      </c>
      <c r="G55" t="s">
        <v>30</v>
      </c>
      <c r="H55" t="s">
        <v>37</v>
      </c>
    </row>
    <row r="56" spans="1:8" x14ac:dyDescent="0.75">
      <c r="A56" t="s">
        <v>81</v>
      </c>
      <c r="B56" t="s">
        <v>33</v>
      </c>
      <c r="C56" s="1">
        <v>38963</v>
      </c>
      <c r="D56" s="1">
        <v>44417.82</v>
      </c>
      <c r="E56" t="s">
        <v>24</v>
      </c>
      <c r="F56" t="s">
        <v>35</v>
      </c>
      <c r="G56" t="s">
        <v>30</v>
      </c>
      <c r="H56" t="s">
        <v>37</v>
      </c>
    </row>
    <row r="57" spans="1:8" x14ac:dyDescent="0.75">
      <c r="A57" t="s">
        <v>82</v>
      </c>
      <c r="B57" t="s">
        <v>49</v>
      </c>
      <c r="C57" s="1">
        <v>38963</v>
      </c>
      <c r="D57" s="1">
        <v>44417.82</v>
      </c>
      <c r="E57" t="s">
        <v>20</v>
      </c>
      <c r="F57" t="s">
        <v>35</v>
      </c>
      <c r="G57" t="s">
        <v>22</v>
      </c>
      <c r="H57" t="s">
        <v>28</v>
      </c>
    </row>
    <row r="58" spans="1:8" x14ac:dyDescent="0.75">
      <c r="A58" t="s">
        <v>83</v>
      </c>
      <c r="B58" t="s">
        <v>49</v>
      </c>
      <c r="C58" s="1">
        <v>38963</v>
      </c>
      <c r="D58" s="1">
        <v>44417.82</v>
      </c>
      <c r="E58" t="s">
        <v>24</v>
      </c>
      <c r="F58" t="s">
        <v>35</v>
      </c>
      <c r="G58" t="s">
        <v>22</v>
      </c>
      <c r="H58" t="s">
        <v>28</v>
      </c>
    </row>
    <row r="59" spans="1:8" x14ac:dyDescent="0.75">
      <c r="A59" t="s">
        <v>84</v>
      </c>
      <c r="B59" t="s">
        <v>49</v>
      </c>
      <c r="C59" s="1">
        <v>38963</v>
      </c>
      <c r="D59" s="1">
        <v>44417.82</v>
      </c>
      <c r="E59" t="s">
        <v>20</v>
      </c>
      <c r="F59" t="s">
        <v>35</v>
      </c>
      <c r="G59" t="s">
        <v>26</v>
      </c>
      <c r="H59" t="s">
        <v>37</v>
      </c>
    </row>
    <row r="60" spans="1:8" x14ac:dyDescent="0.75">
      <c r="A60" t="s">
        <v>85</v>
      </c>
      <c r="B60" t="s">
        <v>49</v>
      </c>
      <c r="C60" s="1">
        <v>38963</v>
      </c>
      <c r="D60" s="1">
        <v>44417.82</v>
      </c>
      <c r="E60" t="s">
        <v>24</v>
      </c>
      <c r="F60" t="s">
        <v>35</v>
      </c>
      <c r="G60" t="s">
        <v>26</v>
      </c>
      <c r="H60" t="s">
        <v>37</v>
      </c>
    </row>
    <row r="61" spans="1:8" x14ac:dyDescent="0.75">
      <c r="A61" t="s">
        <v>86</v>
      </c>
      <c r="B61" t="s">
        <v>49</v>
      </c>
      <c r="C61" s="1">
        <v>38963</v>
      </c>
      <c r="D61" s="1">
        <v>44417.82</v>
      </c>
      <c r="E61" t="s">
        <v>24</v>
      </c>
      <c r="F61" t="s">
        <v>35</v>
      </c>
      <c r="G61" t="s">
        <v>30</v>
      </c>
      <c r="H61" t="s">
        <v>37</v>
      </c>
    </row>
    <row r="62" spans="1:8" x14ac:dyDescent="0.75">
      <c r="A62" t="s">
        <v>87</v>
      </c>
      <c r="B62" t="s">
        <v>49</v>
      </c>
      <c r="C62" s="1">
        <v>38963</v>
      </c>
      <c r="D62" s="1">
        <v>44417.82</v>
      </c>
      <c r="E62" t="s">
        <v>24</v>
      </c>
      <c r="F62" t="s">
        <v>35</v>
      </c>
      <c r="G62" t="s">
        <v>30</v>
      </c>
      <c r="H62" t="s">
        <v>37</v>
      </c>
    </row>
    <row r="63" spans="1:8" x14ac:dyDescent="0.75">
      <c r="A63" t="s">
        <v>88</v>
      </c>
      <c r="B63" t="s">
        <v>56</v>
      </c>
      <c r="C63" s="1">
        <v>38963</v>
      </c>
      <c r="D63" s="1">
        <v>44417.82</v>
      </c>
      <c r="E63" t="s">
        <v>20</v>
      </c>
      <c r="F63" t="s">
        <v>35</v>
      </c>
      <c r="G63" t="s">
        <v>22</v>
      </c>
      <c r="H63" t="s">
        <v>9</v>
      </c>
    </row>
    <row r="64" spans="1:8" x14ac:dyDescent="0.75">
      <c r="A64" t="s">
        <v>89</v>
      </c>
      <c r="B64" t="s">
        <v>56</v>
      </c>
      <c r="C64" s="1">
        <v>38963</v>
      </c>
      <c r="D64" s="1">
        <v>44417.82</v>
      </c>
      <c r="E64" t="s">
        <v>24</v>
      </c>
      <c r="F64" t="s">
        <v>35</v>
      </c>
      <c r="G64" t="s">
        <v>22</v>
      </c>
      <c r="H64" t="s">
        <v>37</v>
      </c>
    </row>
    <row r="65" spans="1:8" x14ac:dyDescent="0.75">
      <c r="A65" t="s">
        <v>90</v>
      </c>
      <c r="B65" t="s">
        <v>56</v>
      </c>
      <c r="C65" s="1">
        <v>38963</v>
      </c>
      <c r="D65" s="1">
        <v>44417.82</v>
      </c>
      <c r="E65" t="s">
        <v>20</v>
      </c>
      <c r="F65" t="s">
        <v>35</v>
      </c>
      <c r="G65" t="s">
        <v>26</v>
      </c>
      <c r="H65" t="s">
        <v>9</v>
      </c>
    </row>
    <row r="66" spans="1:8" x14ac:dyDescent="0.75">
      <c r="A66" t="s">
        <v>91</v>
      </c>
      <c r="B66" t="s">
        <v>56</v>
      </c>
      <c r="C66" s="1">
        <v>38963</v>
      </c>
      <c r="D66" s="1">
        <v>44417.82</v>
      </c>
      <c r="E66" t="s">
        <v>24</v>
      </c>
      <c r="F66" t="s">
        <v>35</v>
      </c>
      <c r="G66" t="s">
        <v>26</v>
      </c>
      <c r="H66" t="s">
        <v>37</v>
      </c>
    </row>
    <row r="67" spans="1:8" x14ac:dyDescent="0.75">
      <c r="A67" t="s">
        <v>92</v>
      </c>
      <c r="B67" t="s">
        <v>56</v>
      </c>
      <c r="C67" s="1">
        <v>38963</v>
      </c>
      <c r="D67" s="1">
        <v>44417.82</v>
      </c>
      <c r="E67" t="s">
        <v>20</v>
      </c>
      <c r="F67" t="s">
        <v>35</v>
      </c>
      <c r="G67" t="s">
        <v>30</v>
      </c>
      <c r="H67" t="s">
        <v>37</v>
      </c>
    </row>
    <row r="68" spans="1:8" x14ac:dyDescent="0.75">
      <c r="A68" t="s">
        <v>93</v>
      </c>
      <c r="B68" t="s">
        <v>56</v>
      </c>
      <c r="C68" s="1">
        <v>38963</v>
      </c>
      <c r="D68" s="1">
        <v>44417.82</v>
      </c>
      <c r="E68" t="s">
        <v>24</v>
      </c>
      <c r="F68" t="s">
        <v>35</v>
      </c>
      <c r="G68" t="s">
        <v>30</v>
      </c>
      <c r="H68" t="s">
        <v>37</v>
      </c>
    </row>
    <row r="69" spans="1:8" x14ac:dyDescent="0.75">
      <c r="A69" t="s">
        <v>94</v>
      </c>
      <c r="B69" t="s">
        <v>95</v>
      </c>
      <c r="C69" s="1">
        <v>38963</v>
      </c>
      <c r="D69" s="1">
        <v>44417.82</v>
      </c>
      <c r="E69" t="s">
        <v>20</v>
      </c>
      <c r="F69" t="s">
        <v>35</v>
      </c>
      <c r="G69" t="s">
        <v>30</v>
      </c>
      <c r="H69" t="s">
        <v>9</v>
      </c>
    </row>
    <row r="70" spans="1:8" x14ac:dyDescent="0.75">
      <c r="A70" t="s">
        <v>96</v>
      </c>
      <c r="B70" t="s">
        <v>95</v>
      </c>
      <c r="C70" s="1">
        <v>38963</v>
      </c>
      <c r="D70" s="1">
        <v>44417.82</v>
      </c>
      <c r="E70" t="s">
        <v>24</v>
      </c>
      <c r="F70" t="s">
        <v>35</v>
      </c>
      <c r="G70" t="s">
        <v>22</v>
      </c>
      <c r="H70" t="s">
        <v>37</v>
      </c>
    </row>
    <row r="71" spans="1:8" x14ac:dyDescent="0.75">
      <c r="A71" t="s">
        <v>97</v>
      </c>
      <c r="B71" t="s">
        <v>95</v>
      </c>
      <c r="C71" s="1">
        <v>38963</v>
      </c>
      <c r="D71" s="1">
        <v>44417.82</v>
      </c>
      <c r="E71" t="s">
        <v>20</v>
      </c>
      <c r="F71" t="s">
        <v>35</v>
      </c>
      <c r="G71" t="s">
        <v>26</v>
      </c>
      <c r="H71" t="s">
        <v>9</v>
      </c>
    </row>
    <row r="72" spans="1:8" x14ac:dyDescent="0.75">
      <c r="A72" t="s">
        <v>98</v>
      </c>
      <c r="B72" t="s">
        <v>95</v>
      </c>
      <c r="C72" s="1">
        <v>38963</v>
      </c>
      <c r="D72" s="1">
        <v>44417.82</v>
      </c>
      <c r="E72" t="s">
        <v>24</v>
      </c>
      <c r="F72" t="s">
        <v>35</v>
      </c>
      <c r="G72" t="s">
        <v>26</v>
      </c>
      <c r="H72" t="s">
        <v>37</v>
      </c>
    </row>
    <row r="73" spans="1:8" x14ac:dyDescent="0.75">
      <c r="A73" t="s">
        <v>99</v>
      </c>
      <c r="B73" t="s">
        <v>95</v>
      </c>
      <c r="C73" s="1">
        <v>38963</v>
      </c>
      <c r="D73" s="1">
        <v>44417.82</v>
      </c>
      <c r="E73" t="s">
        <v>20</v>
      </c>
      <c r="F73" t="s">
        <v>35</v>
      </c>
      <c r="G73" t="s">
        <v>30</v>
      </c>
      <c r="H73" t="s">
        <v>37</v>
      </c>
    </row>
    <row r="74" spans="1:8" x14ac:dyDescent="0.75">
      <c r="A74" t="s">
        <v>100</v>
      </c>
      <c r="B74" t="s">
        <v>95</v>
      </c>
      <c r="C74" s="1">
        <v>38963</v>
      </c>
      <c r="D74" s="1">
        <v>44417.82</v>
      </c>
      <c r="E74" t="s">
        <v>24</v>
      </c>
      <c r="F74" t="s">
        <v>35</v>
      </c>
      <c r="G74" t="s">
        <v>30</v>
      </c>
      <c r="H74" t="s">
        <v>37</v>
      </c>
    </row>
    <row r="75" spans="1:8" x14ac:dyDescent="0.75">
      <c r="A75" t="s">
        <v>101</v>
      </c>
      <c r="B75" t="s">
        <v>63</v>
      </c>
      <c r="C75" s="1">
        <v>38963</v>
      </c>
      <c r="D75" s="1">
        <v>44417.82</v>
      </c>
      <c r="E75" t="s">
        <v>20</v>
      </c>
      <c r="F75" t="s">
        <v>35</v>
      </c>
      <c r="G75" t="s">
        <v>22</v>
      </c>
      <c r="H75" t="s">
        <v>28</v>
      </c>
    </row>
    <row r="76" spans="1:8" x14ac:dyDescent="0.75">
      <c r="A76" t="s">
        <v>102</v>
      </c>
      <c r="B76" t="s">
        <v>63</v>
      </c>
      <c r="C76" s="1">
        <v>38963</v>
      </c>
      <c r="D76" s="1">
        <v>44417.82</v>
      </c>
      <c r="E76" t="s">
        <v>24</v>
      </c>
      <c r="F76" t="s">
        <v>35</v>
      </c>
      <c r="G76" t="s">
        <v>22</v>
      </c>
      <c r="H76" t="s">
        <v>37</v>
      </c>
    </row>
    <row r="77" spans="1:8" x14ac:dyDescent="0.75">
      <c r="A77" t="s">
        <v>103</v>
      </c>
      <c r="B77" t="s">
        <v>63</v>
      </c>
      <c r="C77" s="1">
        <v>38963</v>
      </c>
      <c r="D77" s="1">
        <v>44417.82</v>
      </c>
      <c r="E77" t="s">
        <v>20</v>
      </c>
      <c r="F77" t="s">
        <v>35</v>
      </c>
      <c r="G77" t="s">
        <v>26</v>
      </c>
      <c r="H77" t="s">
        <v>37</v>
      </c>
    </row>
    <row r="78" spans="1:8" x14ac:dyDescent="0.75">
      <c r="A78" t="s">
        <v>104</v>
      </c>
      <c r="B78" t="s">
        <v>63</v>
      </c>
      <c r="C78" s="1">
        <v>38963</v>
      </c>
      <c r="D78" s="1">
        <v>44417.82</v>
      </c>
      <c r="E78" t="s">
        <v>24</v>
      </c>
      <c r="F78" t="s">
        <v>35</v>
      </c>
      <c r="G78" t="s">
        <v>26</v>
      </c>
      <c r="H78" t="s">
        <v>37</v>
      </c>
    </row>
    <row r="79" spans="1:8" x14ac:dyDescent="0.75">
      <c r="A79" t="s">
        <v>105</v>
      </c>
      <c r="B79" t="s">
        <v>63</v>
      </c>
      <c r="C79" s="1">
        <v>38963</v>
      </c>
      <c r="D79" s="1">
        <v>44417.82</v>
      </c>
      <c r="E79" t="s">
        <v>20</v>
      </c>
      <c r="F79" t="s">
        <v>35</v>
      </c>
      <c r="G79" t="s">
        <v>30</v>
      </c>
      <c r="H79" t="s">
        <v>37</v>
      </c>
    </row>
    <row r="80" spans="1:8" x14ac:dyDescent="0.75">
      <c r="A80" t="s">
        <v>106</v>
      </c>
      <c r="B80" t="s">
        <v>63</v>
      </c>
      <c r="C80" s="1">
        <v>39026.999900000003</v>
      </c>
      <c r="D80" s="1">
        <v>44490.779885999997</v>
      </c>
      <c r="E80" t="s">
        <v>20</v>
      </c>
      <c r="F80" t="s">
        <v>35</v>
      </c>
      <c r="G80" t="s">
        <v>30</v>
      </c>
      <c r="H80" t="s">
        <v>37</v>
      </c>
    </row>
    <row r="81" spans="1:8" x14ac:dyDescent="0.75">
      <c r="A81" t="s">
        <v>107</v>
      </c>
      <c r="B81" t="s">
        <v>108</v>
      </c>
      <c r="C81" s="1">
        <v>50000</v>
      </c>
      <c r="D81" s="1">
        <v>56999.999999999993</v>
      </c>
      <c r="E81" t="s">
        <v>109</v>
      </c>
      <c r="F81" t="s">
        <v>110</v>
      </c>
      <c r="G81" t="s">
        <v>110</v>
      </c>
      <c r="H81" t="s">
        <v>9</v>
      </c>
    </row>
    <row r="82" spans="1:8" x14ac:dyDescent="0.75">
      <c r="A82" t="s">
        <v>111</v>
      </c>
      <c r="B82" t="s">
        <v>33</v>
      </c>
      <c r="C82" s="1">
        <v>80000</v>
      </c>
      <c r="D82" s="1">
        <v>91199.999999999985</v>
      </c>
      <c r="E82" t="s">
        <v>109</v>
      </c>
      <c r="F82" t="s">
        <v>110</v>
      </c>
      <c r="G82" t="s">
        <v>110</v>
      </c>
      <c r="H82" t="s">
        <v>37</v>
      </c>
    </row>
    <row r="83" spans="1:8" x14ac:dyDescent="0.75">
      <c r="A83" t="s">
        <v>112</v>
      </c>
      <c r="B83" t="s">
        <v>33</v>
      </c>
      <c r="C83" s="1">
        <v>80000</v>
      </c>
      <c r="D83" s="1">
        <v>91199.999999999985</v>
      </c>
      <c r="E83" t="s">
        <v>109</v>
      </c>
      <c r="F83" t="s">
        <v>110</v>
      </c>
      <c r="G83" t="s">
        <v>110</v>
      </c>
      <c r="H83" t="s">
        <v>37</v>
      </c>
    </row>
    <row r="84" spans="1:8" x14ac:dyDescent="0.75">
      <c r="A84" t="s">
        <v>113</v>
      </c>
      <c r="C84" s="3">
        <f>SUBTOTAL(109,Table1[Fee (USD)])</f>
        <v>4526000.0009000003</v>
      </c>
      <c r="D84" s="2"/>
      <c r="H84">
        <f>SUBTOTAL(103,Table1[Status])</f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8656-7286-4EA5-A2FC-3E0F1EFFC845}">
  <dimension ref="A1:Q59"/>
  <sheetViews>
    <sheetView tabSelected="1" topLeftCell="A3" zoomScale="60" zoomScaleNormal="60" workbookViewId="0">
      <selection activeCell="H16" sqref="H16"/>
    </sheetView>
  </sheetViews>
  <sheetFormatPr defaultRowHeight="14.75" x14ac:dyDescent="0.75"/>
  <cols>
    <col min="1" max="1" width="96.26953125" bestFit="1" customWidth="1"/>
    <col min="2" max="2" width="17.7265625" bestFit="1" customWidth="1"/>
    <col min="3" max="3" width="16.40625" bestFit="1" customWidth="1"/>
    <col min="4" max="4" width="24" bestFit="1" customWidth="1"/>
    <col min="5" max="5" width="14.26953125" customWidth="1"/>
    <col min="6" max="6" width="14" customWidth="1"/>
    <col min="7" max="7" width="11.40625" bestFit="1" customWidth="1"/>
    <col min="8" max="8" width="33.7265625" bestFit="1" customWidth="1"/>
    <col min="9" max="9" width="21.1328125" bestFit="1" customWidth="1"/>
    <col min="10" max="12" width="15.1328125" customWidth="1"/>
    <col min="13" max="13" width="23.40625" bestFit="1" customWidth="1"/>
    <col min="14" max="14" width="23.40625" customWidth="1"/>
    <col min="15" max="15" width="9.86328125" bestFit="1" customWidth="1"/>
    <col min="16" max="16" width="17.40625" bestFit="1" customWidth="1"/>
    <col min="17" max="17" width="21" bestFit="1" customWidth="1"/>
  </cols>
  <sheetData>
    <row r="1" spans="1:17" x14ac:dyDescent="0.75">
      <c r="A1" s="10" t="s">
        <v>0</v>
      </c>
      <c r="B1" s="10" t="s">
        <v>1</v>
      </c>
      <c r="C1" s="10" t="s">
        <v>2</v>
      </c>
      <c r="D1" s="10" t="s">
        <v>115</v>
      </c>
      <c r="E1" s="10" t="s">
        <v>114</v>
      </c>
      <c r="F1" s="10" t="s">
        <v>4</v>
      </c>
      <c r="G1" s="10" t="s">
        <v>5</v>
      </c>
      <c r="H1" s="10" t="s">
        <v>128</v>
      </c>
      <c r="I1" s="10" t="s">
        <v>129</v>
      </c>
      <c r="J1" s="10" t="s">
        <v>130</v>
      </c>
      <c r="K1" s="10" t="s">
        <v>131</v>
      </c>
      <c r="L1" s="10" t="s">
        <v>144</v>
      </c>
      <c r="M1" s="10" t="s">
        <v>140</v>
      </c>
      <c r="N1" s="10" t="s">
        <v>360</v>
      </c>
      <c r="O1" s="10" t="s">
        <v>142</v>
      </c>
      <c r="P1" s="10" t="s">
        <v>145</v>
      </c>
      <c r="Q1" s="10" t="s">
        <v>328</v>
      </c>
    </row>
    <row r="2" spans="1:17" x14ac:dyDescent="0.75">
      <c r="A2" t="s">
        <v>365</v>
      </c>
      <c r="B2" s="4" t="s">
        <v>7</v>
      </c>
      <c r="C2" s="5">
        <v>300000</v>
      </c>
      <c r="D2" s="5">
        <f>Table4[[#This Row],[Fee (USD)]]*1.14</f>
        <v>341999.99999999994</v>
      </c>
      <c r="E2" s="4" t="s">
        <v>7</v>
      </c>
      <c r="F2" s="4" t="str">
        <f>Table8[[#This Row],[Sub_Phase_Order]]</f>
        <v>Start</v>
      </c>
      <c r="G2" s="4" t="s">
        <v>9</v>
      </c>
      <c r="H2" s="6">
        <v>44163</v>
      </c>
      <c r="I2" s="4">
        <f>YEAR(Table4[[#This Row],[Invoiced Date]])+(MONTH(Table4[[#This Row],[Invoiced Date]])&gt;7)</f>
        <v>2021</v>
      </c>
      <c r="J2" s="4">
        <f>VLOOKUP(MONTH(Table4[[#This Row],[Invoiced Date]]),Table3[#All],2,TRUE)</f>
        <v>2</v>
      </c>
      <c r="K2" s="14">
        <f>MONTH(Table4[[#This Row],[Invoiced Date]])</f>
        <v>11</v>
      </c>
      <c r="L2" s="14">
        <f>VLOOKUP(Table4[[#This Row],[Month]],Table3[#All],3,TRUE)</f>
        <v>5</v>
      </c>
      <c r="M2" t="str">
        <f>Forecast_Legends!$A$5</f>
        <v>No</v>
      </c>
      <c r="O2" t="s">
        <v>503</v>
      </c>
      <c r="P2" s="15">
        <v>2015700021</v>
      </c>
      <c r="Q2" t="s">
        <v>329</v>
      </c>
    </row>
    <row r="3" spans="1:17" x14ac:dyDescent="0.75">
      <c r="A3" s="7" t="s">
        <v>447</v>
      </c>
      <c r="B3" s="7" t="s">
        <v>510</v>
      </c>
      <c r="C3" s="8">
        <v>150000</v>
      </c>
      <c r="D3" s="5">
        <f>Table4[[#This Row],[Fee (USD)]]*1.14</f>
        <v>170999.99999999997</v>
      </c>
      <c r="E3" s="7" t="s">
        <v>7</v>
      </c>
      <c r="F3" s="7" t="str">
        <f>Sub_Phase_order!$A$3</f>
        <v>Envisioning</v>
      </c>
      <c r="G3" s="7" t="s">
        <v>9</v>
      </c>
      <c r="H3" s="9">
        <v>44447</v>
      </c>
      <c r="I3" s="7">
        <f>YEAR(Table4[[#This Row],[Invoiced Date]])+(MONTH(Table4[[#This Row],[Invoiced Date]])&gt;7)</f>
        <v>2022</v>
      </c>
      <c r="J3" s="7">
        <f>VLOOKUP(MONTH(Table4[[#This Row],[Invoiced Date]]),Table3[#All],2,TRUE)</f>
        <v>1</v>
      </c>
      <c r="K3">
        <f>MONTH(Table4[[#This Row],[Invoiced Date]])</f>
        <v>9</v>
      </c>
      <c r="L3">
        <f>VLOOKUP(Table4[[#This Row],[Month]],Table3[#All],3,TRUE)</f>
        <v>3</v>
      </c>
      <c r="M3" t="str">
        <f>Forecast_Legends!$A$5</f>
        <v>No</v>
      </c>
      <c r="O3" t="s">
        <v>503</v>
      </c>
      <c r="P3" s="15">
        <v>2015700042</v>
      </c>
      <c r="Q3" t="s">
        <v>141</v>
      </c>
    </row>
    <row r="4" spans="1:17" x14ac:dyDescent="0.75">
      <c r="A4" s="4" t="s">
        <v>448</v>
      </c>
      <c r="B4" s="4" t="s">
        <v>509</v>
      </c>
      <c r="C4" s="5">
        <v>150000</v>
      </c>
      <c r="D4" s="5">
        <f>Table4[[#This Row],[Fee (USD)]]*1.14</f>
        <v>170999.99999999997</v>
      </c>
      <c r="E4" s="4" t="s">
        <v>7</v>
      </c>
      <c r="F4" s="7" t="str">
        <f>Sub_Phase_order!$A$3</f>
        <v>Envisioning</v>
      </c>
      <c r="G4" s="4" t="s">
        <v>9</v>
      </c>
      <c r="H4" s="9">
        <v>44437</v>
      </c>
      <c r="I4" s="4">
        <f>YEAR(Table4[[#This Row],[Invoiced Date]])+(MONTH(Table4[[#This Row],[Invoiced Date]])&gt;7)</f>
        <v>2022</v>
      </c>
      <c r="J4" s="4">
        <f>VLOOKUP(MONTH(Table4[[#This Row],[Invoiced Date]]),Table3[#All],2,TRUE)</f>
        <v>1</v>
      </c>
      <c r="K4" s="14">
        <f>MONTH(Table4[[#This Row],[Invoiced Date]])</f>
        <v>8</v>
      </c>
      <c r="L4" s="14">
        <f>VLOOKUP(Table4[[#This Row],[Month]],Table3[#All],3,TRUE)</f>
        <v>2</v>
      </c>
      <c r="M4" t="str">
        <f>Forecast_Legends!$A$5</f>
        <v>No</v>
      </c>
      <c r="O4" t="s">
        <v>503</v>
      </c>
      <c r="P4" s="15">
        <v>2015700042</v>
      </c>
      <c r="Q4" t="s">
        <v>141</v>
      </c>
    </row>
    <row r="5" spans="1:17" x14ac:dyDescent="0.75">
      <c r="A5" s="7" t="s">
        <v>449</v>
      </c>
      <c r="B5" s="7" t="s">
        <v>511</v>
      </c>
      <c r="C5" s="8">
        <v>150000</v>
      </c>
      <c r="D5" s="5">
        <f>Table4[[#This Row],[Fee (USD)]]*1.14</f>
        <v>170999.99999999997</v>
      </c>
      <c r="E5" s="7" t="s">
        <v>7</v>
      </c>
      <c r="F5" s="7" t="str">
        <f>Sub_Phase_order!$A$3</f>
        <v>Envisioning</v>
      </c>
      <c r="G5" s="7" t="s">
        <v>9</v>
      </c>
      <c r="H5" s="9">
        <v>44519</v>
      </c>
      <c r="I5" s="7">
        <f>YEAR(Table4[[#This Row],[Invoiced Date]])+(MONTH(Table4[[#This Row],[Invoiced Date]])&gt;7)</f>
        <v>2022</v>
      </c>
      <c r="J5" s="7">
        <f>VLOOKUP(MONTH(Table4[[#This Row],[Invoiced Date]]),Table3[#All],2,TRUE)</f>
        <v>2</v>
      </c>
      <c r="K5">
        <f>MONTH(Table4[[#This Row],[Invoiced Date]])</f>
        <v>11</v>
      </c>
      <c r="L5">
        <f>VLOOKUP(Table4[[#This Row],[Month]],Table3[#All],3,TRUE)</f>
        <v>5</v>
      </c>
      <c r="M5" t="str">
        <f>Forecast_Legends!$A$5</f>
        <v>No</v>
      </c>
      <c r="O5" t="s">
        <v>503</v>
      </c>
      <c r="P5" s="15">
        <v>2015700054</v>
      </c>
      <c r="Q5" t="s">
        <v>141</v>
      </c>
    </row>
    <row r="6" spans="1:17" x14ac:dyDescent="0.75">
      <c r="A6" s="4" t="s">
        <v>450</v>
      </c>
      <c r="B6" s="4" t="s">
        <v>521</v>
      </c>
      <c r="C6" s="5">
        <v>150000</v>
      </c>
      <c r="D6" s="5">
        <f>Table4[[#This Row],[Fee (USD)]]*1.14</f>
        <v>170999.99999999997</v>
      </c>
      <c r="E6" s="4" t="s">
        <v>7</v>
      </c>
      <c r="F6" s="7" t="str">
        <f>Sub_Phase_order!$A$3</f>
        <v>Envisioning</v>
      </c>
      <c r="G6" s="4" t="s">
        <v>9</v>
      </c>
      <c r="H6" s="9">
        <v>44479</v>
      </c>
      <c r="I6" s="4">
        <f>YEAR(Table4[[#This Row],[Invoiced Date]])+(MONTH(Table4[[#This Row],[Invoiced Date]])&gt;7)</f>
        <v>2022</v>
      </c>
      <c r="J6" s="4">
        <f>VLOOKUP(MONTH(Table4[[#This Row],[Invoiced Date]]),Table3[#All],2,TRUE)</f>
        <v>2</v>
      </c>
      <c r="K6" s="14">
        <f>MONTH(Table4[[#This Row],[Invoiced Date]])</f>
        <v>10</v>
      </c>
      <c r="L6" s="14">
        <f>VLOOKUP(Table4[[#This Row],[Month]],Table3[#All],3,TRUE)</f>
        <v>4</v>
      </c>
      <c r="M6" t="str">
        <f>Forecast_Legends!$A$5</f>
        <v>No</v>
      </c>
      <c r="O6" t="s">
        <v>503</v>
      </c>
      <c r="P6" s="15">
        <v>2015700044</v>
      </c>
      <c r="Q6" t="s">
        <v>141</v>
      </c>
    </row>
    <row r="7" spans="1:17" x14ac:dyDescent="0.75">
      <c r="A7" s="7" t="s">
        <v>451</v>
      </c>
      <c r="B7" s="4" t="s">
        <v>522</v>
      </c>
      <c r="C7" s="8">
        <v>150000</v>
      </c>
      <c r="D7" s="5">
        <f>Table4[[#This Row],[Fee (USD)]]*1.14</f>
        <v>170999.99999999997</v>
      </c>
      <c r="E7" s="7" t="s">
        <v>7</v>
      </c>
      <c r="F7" s="7" t="str">
        <f>Sub_Phase_order!$A$3</f>
        <v>Envisioning</v>
      </c>
      <c r="G7" s="7" t="s">
        <v>9</v>
      </c>
      <c r="H7" s="9">
        <v>44445</v>
      </c>
      <c r="I7" s="7">
        <f>YEAR(Table4[[#This Row],[Invoiced Date]])+(MONTH(Table4[[#This Row],[Invoiced Date]])&gt;7)</f>
        <v>2022</v>
      </c>
      <c r="J7" s="7">
        <f>VLOOKUP(MONTH(Table4[[#This Row],[Invoiced Date]]),Table3[#All],2,TRUE)</f>
        <v>1</v>
      </c>
      <c r="K7">
        <f>MONTH(Table4[[#This Row],[Invoiced Date]])</f>
        <v>9</v>
      </c>
      <c r="L7">
        <f>VLOOKUP(Table4[[#This Row],[Month]],Table3[#All],3,TRUE)</f>
        <v>3</v>
      </c>
      <c r="M7" t="str">
        <f>Forecast_Legends!$A$5</f>
        <v>No</v>
      </c>
      <c r="O7" t="s">
        <v>503</v>
      </c>
      <c r="P7" s="15">
        <v>2015700043</v>
      </c>
      <c r="Q7" t="s">
        <v>141</v>
      </c>
    </row>
    <row r="8" spans="1:17" x14ac:dyDescent="0.75">
      <c r="A8" s="4" t="s">
        <v>452</v>
      </c>
      <c r="B8" s="7" t="s">
        <v>512</v>
      </c>
      <c r="C8" s="5">
        <v>100000</v>
      </c>
      <c r="D8" s="5">
        <f>Table4[[#This Row],[Fee (USD)]]*1.14</f>
        <v>113999.99999999999</v>
      </c>
      <c r="E8" s="4" t="s">
        <v>7</v>
      </c>
      <c r="F8" s="7" t="str">
        <f>Sub_Phase_order!$A$4</f>
        <v>Design</v>
      </c>
      <c r="G8" s="4" t="s">
        <v>28</v>
      </c>
      <c r="H8" s="9">
        <v>44741</v>
      </c>
      <c r="I8" s="4">
        <f>YEAR(Table4[[#This Row],[Invoiced Date]])+(MONTH(Table4[[#This Row],[Invoiced Date]])&gt;7)</f>
        <v>2022</v>
      </c>
      <c r="J8" s="4">
        <f>VLOOKUP(MONTH(Table4[[#This Row],[Invoiced Date]]),Table3[#All],2,TRUE)</f>
        <v>4</v>
      </c>
      <c r="K8" s="14">
        <f>MONTH(Table4[[#This Row],[Invoiced Date]])</f>
        <v>6</v>
      </c>
      <c r="L8" s="14">
        <f>VLOOKUP(Table4[[#This Row],[Month]],Table3[#All],3,TRUE)</f>
        <v>12</v>
      </c>
      <c r="M8" t="str">
        <f>Forecast_Legends!$A$5</f>
        <v>No</v>
      </c>
      <c r="O8" t="s">
        <v>503</v>
      </c>
      <c r="P8" s="15">
        <v>2015700103</v>
      </c>
      <c r="Q8" t="s">
        <v>141</v>
      </c>
    </row>
    <row r="9" spans="1:17" x14ac:dyDescent="0.75">
      <c r="A9" s="7" t="s">
        <v>453</v>
      </c>
      <c r="B9" s="4" t="s">
        <v>513</v>
      </c>
      <c r="C9" s="8">
        <v>100000</v>
      </c>
      <c r="D9" s="5">
        <f>Table4[[#This Row],[Fee (USD)]]*1.14</f>
        <v>113999.99999999999</v>
      </c>
      <c r="E9" s="7" t="s">
        <v>7</v>
      </c>
      <c r="F9" s="7" t="str">
        <f>Sub_Phase_order!$A$4</f>
        <v>Design</v>
      </c>
      <c r="G9" s="7" t="s">
        <v>9</v>
      </c>
      <c r="H9" s="9">
        <v>44620</v>
      </c>
      <c r="I9" s="7">
        <f>YEAR(Table4[[#This Row],[Invoiced Date]])+(MONTH(Table4[[#This Row],[Invoiced Date]])&gt;7)</f>
        <v>2022</v>
      </c>
      <c r="J9" s="7">
        <f>VLOOKUP(MONTH(Table4[[#This Row],[Invoiced Date]]),Table3[#All],2,TRUE)</f>
        <v>3</v>
      </c>
      <c r="K9">
        <f>MONTH(Table4[[#This Row],[Invoiced Date]])</f>
        <v>2</v>
      </c>
      <c r="L9">
        <f>VLOOKUP(Table4[[#This Row],[Month]],Table3[#All],3,TRUE)</f>
        <v>8</v>
      </c>
      <c r="M9" t="str">
        <f>Forecast_Legends!$A$5</f>
        <v>No</v>
      </c>
      <c r="O9" t="s">
        <v>503</v>
      </c>
      <c r="P9" s="15">
        <v>2015700072</v>
      </c>
      <c r="Q9" t="s">
        <v>141</v>
      </c>
    </row>
    <row r="10" spans="1:17" x14ac:dyDescent="0.75">
      <c r="A10" s="4" t="s">
        <v>454</v>
      </c>
      <c r="B10" s="7" t="s">
        <v>514</v>
      </c>
      <c r="C10" s="5">
        <v>100000</v>
      </c>
      <c r="D10" s="5">
        <f>Table4[[#This Row],[Fee (USD)]]*1.14</f>
        <v>113999.99999999999</v>
      </c>
      <c r="E10" s="4" t="s">
        <v>7</v>
      </c>
      <c r="F10" s="7" t="str">
        <f>Sub_Phase_order!$A$4</f>
        <v>Design</v>
      </c>
      <c r="G10" s="4" t="s">
        <v>9</v>
      </c>
      <c r="H10" s="9">
        <v>44627</v>
      </c>
      <c r="I10" s="4">
        <f>YEAR(Table4[[#This Row],[Invoiced Date]])+(MONTH(Table4[[#This Row],[Invoiced Date]])&gt;7)</f>
        <v>2022</v>
      </c>
      <c r="J10" s="4">
        <f>VLOOKUP(MONTH(Table4[[#This Row],[Invoiced Date]]),Table3[#All],2,TRUE)</f>
        <v>3</v>
      </c>
      <c r="K10" s="14">
        <f>MONTH(Table4[[#This Row],[Invoiced Date]])</f>
        <v>3</v>
      </c>
      <c r="L10" s="14">
        <f>VLOOKUP(Table4[[#This Row],[Month]],Table3[#All],3,TRUE)</f>
        <v>9</v>
      </c>
      <c r="M10" t="str">
        <f>Forecast_Legends!$A$5</f>
        <v>No</v>
      </c>
      <c r="O10" t="s">
        <v>503</v>
      </c>
      <c r="P10" s="15">
        <v>2015700076</v>
      </c>
      <c r="Q10" t="s">
        <v>141</v>
      </c>
    </row>
    <row r="11" spans="1:17" x14ac:dyDescent="0.75">
      <c r="A11" s="7" t="s">
        <v>455</v>
      </c>
      <c r="B11" s="4" t="s">
        <v>523</v>
      </c>
      <c r="C11" s="8">
        <v>100000</v>
      </c>
      <c r="D11" s="5">
        <f>Table4[[#This Row],[Fee (USD)]]*1.14</f>
        <v>113999.99999999999</v>
      </c>
      <c r="E11" s="7" t="s">
        <v>7</v>
      </c>
      <c r="F11" s="7" t="str">
        <f>Sub_Phase_order!$A$4</f>
        <v>Design</v>
      </c>
      <c r="G11" s="7" t="s">
        <v>9</v>
      </c>
      <c r="H11" s="9">
        <v>44623</v>
      </c>
      <c r="I11" s="7">
        <f>YEAR(Table4[[#This Row],[Invoiced Date]])+(MONTH(Table4[[#This Row],[Invoiced Date]])&gt;7)</f>
        <v>2022</v>
      </c>
      <c r="J11" s="7">
        <f>VLOOKUP(MONTH(Table4[[#This Row],[Invoiced Date]]),Table3[#All],2,TRUE)</f>
        <v>3</v>
      </c>
      <c r="K11">
        <f>MONTH(Table4[[#This Row],[Invoiced Date]])</f>
        <v>3</v>
      </c>
      <c r="L11">
        <f>VLOOKUP(Table4[[#This Row],[Month]],Table3[#All],3,TRUE)</f>
        <v>9</v>
      </c>
      <c r="M11" t="str">
        <f>Forecast_Legends!$A$5</f>
        <v>No</v>
      </c>
      <c r="O11" t="s">
        <v>503</v>
      </c>
      <c r="P11" s="15">
        <v>2015700068</v>
      </c>
      <c r="Q11" t="s">
        <v>141</v>
      </c>
    </row>
    <row r="12" spans="1:17" x14ac:dyDescent="0.75">
      <c r="A12" s="4" t="s">
        <v>456</v>
      </c>
      <c r="B12" s="4" t="s">
        <v>515</v>
      </c>
      <c r="C12" s="8">
        <v>50000</v>
      </c>
      <c r="D12" s="5">
        <f>Table4[[#This Row],[Fee (USD)]]*1.14</f>
        <v>56999.999999999993</v>
      </c>
      <c r="E12" t="s">
        <v>507</v>
      </c>
      <c r="F12" s="7" t="str">
        <f>Sub_Phase_order!$A$5</f>
        <v>Build</v>
      </c>
      <c r="G12" s="4" t="s">
        <v>28</v>
      </c>
      <c r="H12" s="9">
        <v>44709</v>
      </c>
      <c r="I12" s="4">
        <f>YEAR(Table4[[#This Row],[Invoiced Date]])+(MONTH(Table4[[#This Row],[Invoiced Date]])&gt;7)</f>
        <v>2022</v>
      </c>
      <c r="J12" s="4">
        <f>VLOOKUP(MONTH(Table4[[#This Row],[Invoiced Date]]),Table3[#All],2,TRUE)</f>
        <v>4</v>
      </c>
      <c r="K12" s="14">
        <f>MONTH(Table4[[#This Row],[Invoiced Date]])</f>
        <v>5</v>
      </c>
      <c r="L12" s="14">
        <f>VLOOKUP(Table4[[#This Row],[Month]],Table3[#All],3,TRUE)</f>
        <v>11</v>
      </c>
      <c r="M12" t="str">
        <f>Forecast_Legends!$A$5</f>
        <v>No</v>
      </c>
      <c r="O12" t="s">
        <v>503</v>
      </c>
      <c r="P12" s="15">
        <v>2015700094</v>
      </c>
      <c r="Q12" t="s">
        <v>141</v>
      </c>
    </row>
    <row r="13" spans="1:17" x14ac:dyDescent="0.75">
      <c r="A13" s="7" t="s">
        <v>457</v>
      </c>
      <c r="B13" s="7" t="s">
        <v>515</v>
      </c>
      <c r="C13" s="8">
        <v>50000</v>
      </c>
      <c r="D13" s="5">
        <f>Table4[[#This Row],[Fee (USD)]]*1.14</f>
        <v>56999.999999999993</v>
      </c>
      <c r="E13" t="s">
        <v>508</v>
      </c>
      <c r="F13" s="7" t="str">
        <f>Sub_Phase_order!$A$5</f>
        <v>Build</v>
      </c>
      <c r="G13" s="7" t="s">
        <v>28</v>
      </c>
      <c r="H13" s="9">
        <v>44714</v>
      </c>
      <c r="I13" s="7">
        <f>YEAR(Table4[[#This Row],[Invoiced Date]])+(MONTH(Table4[[#This Row],[Invoiced Date]])&gt;7)</f>
        <v>2022</v>
      </c>
      <c r="J13" s="7">
        <f>VLOOKUP(MONTH(Table4[[#This Row],[Invoiced Date]]),Table3[#All],2,TRUE)</f>
        <v>4</v>
      </c>
      <c r="K13">
        <f>MONTH(Table4[[#This Row],[Invoiced Date]])</f>
        <v>6</v>
      </c>
      <c r="L13">
        <f>VLOOKUP(Table4[[#This Row],[Month]],Table3[#All],3,TRUE)</f>
        <v>12</v>
      </c>
      <c r="M13" t="str">
        <f>Forecast_Legends!$A$5</f>
        <v>No</v>
      </c>
      <c r="O13" t="s">
        <v>503</v>
      </c>
      <c r="P13" s="15">
        <v>2015700094</v>
      </c>
      <c r="Q13" t="s">
        <v>141</v>
      </c>
    </row>
    <row r="14" spans="1:17" x14ac:dyDescent="0.75">
      <c r="A14" s="4" t="s">
        <v>458</v>
      </c>
      <c r="B14" s="4" t="s">
        <v>516</v>
      </c>
      <c r="C14" s="8">
        <v>50000</v>
      </c>
      <c r="D14" s="5">
        <f>Table4[[#This Row],[Fee (USD)]]*1.14</f>
        <v>56999.999999999993</v>
      </c>
      <c r="E14" t="s">
        <v>507</v>
      </c>
      <c r="F14" s="7" t="str">
        <f>Sub_Phase_order!$A$5</f>
        <v>Build</v>
      </c>
      <c r="G14" s="4" t="s">
        <v>28</v>
      </c>
      <c r="H14" s="9">
        <v>44713</v>
      </c>
      <c r="I14" s="4">
        <f>YEAR(Table4[[#This Row],[Invoiced Date]])+(MONTH(Table4[[#This Row],[Invoiced Date]])&gt;7)</f>
        <v>2022</v>
      </c>
      <c r="J14" s="4">
        <f>VLOOKUP(MONTH(Table4[[#This Row],[Invoiced Date]]),Table3[#All],2,TRUE)</f>
        <v>4</v>
      </c>
      <c r="K14" s="14">
        <f>MONTH(Table4[[#This Row],[Invoiced Date]])</f>
        <v>6</v>
      </c>
      <c r="L14" s="14">
        <f>VLOOKUP(Table4[[#This Row],[Month]],Table3[#All],3,TRUE)</f>
        <v>12</v>
      </c>
      <c r="M14" t="str">
        <f>Forecast_Legends!$A$5</f>
        <v>No</v>
      </c>
      <c r="O14" t="s">
        <v>503</v>
      </c>
      <c r="P14" s="15">
        <v>2015700101</v>
      </c>
      <c r="Q14" t="s">
        <v>141</v>
      </c>
    </row>
    <row r="15" spans="1:17" x14ac:dyDescent="0.75">
      <c r="A15" s="7" t="s">
        <v>459</v>
      </c>
      <c r="B15" s="7" t="s">
        <v>516</v>
      </c>
      <c r="C15" s="8">
        <v>50000</v>
      </c>
      <c r="D15" s="5">
        <f>Table4[[#This Row],[Fee (USD)]]*1.14</f>
        <v>56999.999999999993</v>
      </c>
      <c r="E15" t="s">
        <v>508</v>
      </c>
      <c r="F15" s="7" t="str">
        <f>Sub_Phase_order!$A$5</f>
        <v>Build</v>
      </c>
      <c r="G15" s="7" t="s">
        <v>28</v>
      </c>
      <c r="H15" s="9">
        <v>44750</v>
      </c>
      <c r="I15" s="7">
        <f>YEAR(Table4[[#This Row],[Invoiced Date]])+(MONTH(Table4[[#This Row],[Invoiced Date]])&gt;7)</f>
        <v>2022</v>
      </c>
      <c r="J15" s="7">
        <f>VLOOKUP(MONTH(Table4[[#This Row],[Invoiced Date]]),Table3[#All],2,TRUE)</f>
        <v>1</v>
      </c>
      <c r="K15">
        <f>MONTH(Table4[[#This Row],[Invoiced Date]])</f>
        <v>7</v>
      </c>
      <c r="L15">
        <f>VLOOKUP(Table4[[#This Row],[Month]],Table3[#All],3,TRUE)</f>
        <v>1</v>
      </c>
      <c r="M15" t="str">
        <f>Forecast_Legends!$A$5</f>
        <v>No</v>
      </c>
      <c r="O15" t="s">
        <v>503</v>
      </c>
      <c r="P15" s="15">
        <v>2015700101</v>
      </c>
      <c r="Q15" t="s">
        <v>141</v>
      </c>
    </row>
    <row r="16" spans="1:17" x14ac:dyDescent="0.75">
      <c r="A16" s="4" t="s">
        <v>460</v>
      </c>
      <c r="B16" s="4" t="s">
        <v>517</v>
      </c>
      <c r="C16" s="8">
        <v>50000</v>
      </c>
      <c r="D16" s="5">
        <f>Table4[[#This Row],[Fee (USD)]]*1.14</f>
        <v>56999.999999999993</v>
      </c>
      <c r="E16" t="s">
        <v>507</v>
      </c>
      <c r="F16" s="7" t="str">
        <f>Sub_Phase_order!$A$5</f>
        <v>Build</v>
      </c>
      <c r="G16" s="4" t="s">
        <v>37</v>
      </c>
      <c r="H16" s="9">
        <v>45119</v>
      </c>
      <c r="I16" s="4">
        <f>YEAR(Table4[[#This Row],[Invoiced Date]])+(MONTH(Table4[[#This Row],[Invoiced Date]])&gt;7)</f>
        <v>2023</v>
      </c>
      <c r="J16" s="4">
        <f>VLOOKUP(MONTH(Table4[[#This Row],[Invoiced Date]]),Table3[#All],2,TRUE)</f>
        <v>1</v>
      </c>
      <c r="K16" s="14">
        <f>MONTH(Table4[[#This Row],[Invoiced Date]])</f>
        <v>7</v>
      </c>
      <c r="L16" s="14">
        <f>VLOOKUP(Table4[[#This Row],[Month]],Table3[#All],3,TRUE)</f>
        <v>1</v>
      </c>
      <c r="M16" t="str">
        <f>Forecast_Legends!$A$3</f>
        <v>C@R</v>
      </c>
      <c r="N16">
        <v>6</v>
      </c>
      <c r="O16" t="s">
        <v>503</v>
      </c>
      <c r="P16" s="15" t="s">
        <v>146</v>
      </c>
      <c r="Q16" t="s">
        <v>141</v>
      </c>
    </row>
    <row r="17" spans="1:17" x14ac:dyDescent="0.75">
      <c r="A17" s="7" t="s">
        <v>461</v>
      </c>
      <c r="B17" s="7" t="s">
        <v>517</v>
      </c>
      <c r="C17" s="8">
        <v>50000</v>
      </c>
      <c r="D17" s="5">
        <f>Table4[[#This Row],[Fee (USD)]]*1.14</f>
        <v>56999.999999999993</v>
      </c>
      <c r="E17" t="s">
        <v>508</v>
      </c>
      <c r="F17" s="7" t="str">
        <f>Sub_Phase_order!$A$5</f>
        <v>Build</v>
      </c>
      <c r="G17" s="7" t="s">
        <v>37</v>
      </c>
      <c r="H17" s="18">
        <v>45108</v>
      </c>
      <c r="I17" s="19">
        <f>YEAR(Table4[[#This Row],[Invoiced Date]])+(MONTH(Table4[[#This Row],[Invoiced Date]])&gt;7)</f>
        <v>2023</v>
      </c>
      <c r="J17" s="7">
        <f>VLOOKUP(MONTH(Table4[[#This Row],[Invoiced Date]]),Table3[#All],2,TRUE)</f>
        <v>1</v>
      </c>
      <c r="K17">
        <f>MONTH(Table4[[#This Row],[Invoiced Date]])</f>
        <v>7</v>
      </c>
      <c r="L17">
        <f>VLOOKUP(Table4[[#This Row],[Month]],Table3[#All],3,TRUE)</f>
        <v>1</v>
      </c>
      <c r="M17" t="str">
        <f>Forecast_Legends!$A$3</f>
        <v>C@R</v>
      </c>
      <c r="N17">
        <v>6</v>
      </c>
      <c r="O17" t="s">
        <v>503</v>
      </c>
      <c r="P17" s="15" t="s">
        <v>146</v>
      </c>
      <c r="Q17" t="s">
        <v>141</v>
      </c>
    </row>
    <row r="18" spans="1:17" x14ac:dyDescent="0.75">
      <c r="A18" s="4" t="s">
        <v>462</v>
      </c>
      <c r="B18" s="4" t="s">
        <v>518</v>
      </c>
      <c r="C18" s="8">
        <v>50000</v>
      </c>
      <c r="D18" s="5">
        <f>Table4[[#This Row],[Fee (USD)]]*1.14</f>
        <v>56999.999999999993</v>
      </c>
      <c r="E18" t="s">
        <v>507</v>
      </c>
      <c r="F18" s="7" t="str">
        <f>Sub_Phase_order!$A$5</f>
        <v>Build</v>
      </c>
      <c r="G18" s="4" t="s">
        <v>359</v>
      </c>
      <c r="H18" s="18">
        <v>45121</v>
      </c>
      <c r="I18" s="20">
        <f>YEAR(Table4[[#This Row],[Invoiced Date]])+(MONTH(Table4[[#This Row],[Invoiced Date]])&gt;7)</f>
        <v>2023</v>
      </c>
      <c r="J18" s="4">
        <f>VLOOKUP(MONTH(Table4[[#This Row],[Invoiced Date]]),Table3[#All],2,TRUE)</f>
        <v>1</v>
      </c>
      <c r="K18" s="14">
        <f>MONTH(Table4[[#This Row],[Invoiced Date]])</f>
        <v>7</v>
      </c>
      <c r="L18" s="14">
        <f>VLOOKUP(Table4[[#This Row],[Month]],Table3[#All],3,TRUE)</f>
        <v>1</v>
      </c>
      <c r="M18" t="str">
        <f>Forecast_Legends!$A$4</f>
        <v>Upside</v>
      </c>
      <c r="N18">
        <v>12</v>
      </c>
      <c r="O18" t="s">
        <v>503</v>
      </c>
      <c r="P18" s="15" t="s">
        <v>146</v>
      </c>
      <c r="Q18" t="s">
        <v>141</v>
      </c>
    </row>
    <row r="19" spans="1:17" x14ac:dyDescent="0.75">
      <c r="A19" s="7" t="s">
        <v>463</v>
      </c>
      <c r="B19" s="7" t="s">
        <v>518</v>
      </c>
      <c r="C19" s="8">
        <v>50000</v>
      </c>
      <c r="D19" s="5">
        <f>Table4[[#This Row],[Fee (USD)]]*1.14</f>
        <v>56999.999999999993</v>
      </c>
      <c r="E19" t="s">
        <v>508</v>
      </c>
      <c r="F19" s="7" t="str">
        <f>Sub_Phase_order!$A$5</f>
        <v>Build</v>
      </c>
      <c r="G19" s="7" t="s">
        <v>359</v>
      </c>
      <c r="H19" s="18">
        <v>45111</v>
      </c>
      <c r="I19" s="19">
        <f>YEAR(Table4[[#This Row],[Invoiced Date]])+(MONTH(Table4[[#This Row],[Invoiced Date]])&gt;7)</f>
        <v>2023</v>
      </c>
      <c r="J19" s="7">
        <f>VLOOKUP(MONTH(Table4[[#This Row],[Invoiced Date]]),Table3[#All],2,TRUE)</f>
        <v>1</v>
      </c>
      <c r="K19">
        <f>MONTH(Table4[[#This Row],[Invoiced Date]])</f>
        <v>7</v>
      </c>
      <c r="L19">
        <f>VLOOKUP(Table4[[#This Row],[Month]],Table3[#All],3,TRUE)</f>
        <v>1</v>
      </c>
      <c r="M19" t="str">
        <f>Forecast_Legends!$A$4</f>
        <v>Upside</v>
      </c>
      <c r="N19">
        <v>12</v>
      </c>
      <c r="O19" t="s">
        <v>503</v>
      </c>
      <c r="P19" s="15" t="s">
        <v>146</v>
      </c>
      <c r="Q19" t="s">
        <v>141</v>
      </c>
    </row>
    <row r="20" spans="1:17" x14ac:dyDescent="0.75">
      <c r="A20" s="4" t="s">
        <v>464</v>
      </c>
      <c r="B20" s="4" t="s">
        <v>519</v>
      </c>
      <c r="C20" s="8">
        <v>50000</v>
      </c>
      <c r="D20" s="5">
        <f>Table4[[#This Row],[Fee (USD)]]*1.14</f>
        <v>56999.999999999993</v>
      </c>
      <c r="E20" t="s">
        <v>507</v>
      </c>
      <c r="F20" s="7" t="str">
        <f>Sub_Phase_order!$A$5</f>
        <v>Build</v>
      </c>
      <c r="G20" s="4" t="s">
        <v>28</v>
      </c>
      <c r="H20" s="9">
        <v>44711</v>
      </c>
      <c r="I20" s="4">
        <f>YEAR(Table4[[#This Row],[Invoiced Date]])+(MONTH(Table4[[#This Row],[Invoiced Date]])&gt;7)</f>
        <v>2022</v>
      </c>
      <c r="J20" s="4">
        <f>VLOOKUP(MONTH(Table4[[#This Row],[Invoiced Date]]),Table3[#All],2,TRUE)</f>
        <v>4</v>
      </c>
      <c r="K20" s="14">
        <f>MONTH(Table4[[#This Row],[Invoiced Date]])</f>
        <v>5</v>
      </c>
      <c r="L20" s="14">
        <f>VLOOKUP(Table4[[#This Row],[Month]],Table3[#All],3,TRUE)</f>
        <v>11</v>
      </c>
      <c r="M20" t="str">
        <f>Forecast_Legends!$A$5</f>
        <v>No</v>
      </c>
      <c r="O20" t="s">
        <v>503</v>
      </c>
      <c r="P20" s="15">
        <v>2015700089</v>
      </c>
      <c r="Q20" t="s">
        <v>141</v>
      </c>
    </row>
    <row r="21" spans="1:17" x14ac:dyDescent="0.75">
      <c r="A21" s="7" t="s">
        <v>465</v>
      </c>
      <c r="B21" s="7" t="s">
        <v>519</v>
      </c>
      <c r="C21" s="8">
        <v>50000</v>
      </c>
      <c r="D21" s="5">
        <f>Table4[[#This Row],[Fee (USD)]]*1.14</f>
        <v>56999.999999999993</v>
      </c>
      <c r="E21" t="s">
        <v>508</v>
      </c>
      <c r="F21" s="7" t="str">
        <f>Sub_Phase_order!$A$5</f>
        <v>Build</v>
      </c>
      <c r="G21" s="7" t="s">
        <v>359</v>
      </c>
      <c r="H21" s="18">
        <v>45110</v>
      </c>
      <c r="I21" s="7">
        <f>YEAR(Table4[[#This Row],[Invoiced Date]])+(MONTH(Table4[[#This Row],[Invoiced Date]])&gt;7)</f>
        <v>2023</v>
      </c>
      <c r="J21" s="7">
        <f>VLOOKUP(MONTH(Table4[[#This Row],[Invoiced Date]]),Table3[#All],2,TRUE)</f>
        <v>1</v>
      </c>
      <c r="K21">
        <f>MONTH(Table4[[#This Row],[Invoiced Date]])</f>
        <v>7</v>
      </c>
      <c r="L21">
        <f>VLOOKUP(Table4[[#This Row],[Month]],Table3[#All],3,TRUE)</f>
        <v>1</v>
      </c>
      <c r="M21" t="str">
        <f>Forecast_Legends!$A$5</f>
        <v>No</v>
      </c>
      <c r="O21" t="s">
        <v>503</v>
      </c>
      <c r="P21" s="15" t="s">
        <v>146</v>
      </c>
      <c r="Q21" t="s">
        <v>141</v>
      </c>
    </row>
    <row r="22" spans="1:17" x14ac:dyDescent="0.75">
      <c r="A22" s="4" t="s">
        <v>466</v>
      </c>
      <c r="B22" s="4" t="s">
        <v>520</v>
      </c>
      <c r="C22" s="8">
        <v>50000</v>
      </c>
      <c r="D22" s="5">
        <f>Table4[[#This Row],[Fee (USD)]]*1.14</f>
        <v>56999.999999999993</v>
      </c>
      <c r="E22" t="s">
        <v>507</v>
      </c>
      <c r="F22" s="7" t="str">
        <f>Sub_Phase_order!$A$5</f>
        <v>Build</v>
      </c>
      <c r="G22" s="4" t="s">
        <v>28</v>
      </c>
      <c r="H22" s="9">
        <v>44705</v>
      </c>
      <c r="I22" s="4">
        <f>YEAR(Table4[[#This Row],[Invoiced Date]])+(MONTH(Table4[[#This Row],[Invoiced Date]])&gt;7)</f>
        <v>2022</v>
      </c>
      <c r="J22" s="4">
        <f>VLOOKUP(MONTH(Table4[[#This Row],[Invoiced Date]]),Table3[#All],2,TRUE)</f>
        <v>4</v>
      </c>
      <c r="K22" s="14">
        <f>MONTH(Table4[[#This Row],[Invoiced Date]])</f>
        <v>5</v>
      </c>
      <c r="L22" s="14">
        <f>VLOOKUP(Table4[[#This Row],[Month]],Table3[#All],3,TRUE)</f>
        <v>11</v>
      </c>
      <c r="M22" t="str">
        <f>Forecast_Legends!$A$5</f>
        <v>No</v>
      </c>
      <c r="O22" t="s">
        <v>503</v>
      </c>
      <c r="P22" s="15">
        <v>2015700088</v>
      </c>
      <c r="Q22" t="s">
        <v>141</v>
      </c>
    </row>
    <row r="23" spans="1:17" x14ac:dyDescent="0.75">
      <c r="A23" s="7" t="s">
        <v>467</v>
      </c>
      <c r="B23" s="7" t="s">
        <v>520</v>
      </c>
      <c r="C23" s="8">
        <v>50000</v>
      </c>
      <c r="D23" s="5">
        <f>Table4[[#This Row],[Fee (USD)]]*1.14</f>
        <v>56999.999999999993</v>
      </c>
      <c r="E23" t="s">
        <v>508</v>
      </c>
      <c r="F23" s="7" t="str">
        <f>Sub_Phase_order!$A$5</f>
        <v>Build</v>
      </c>
      <c r="G23" s="7" t="s">
        <v>28</v>
      </c>
      <c r="H23" s="9">
        <v>44712</v>
      </c>
      <c r="I23" s="7">
        <f>YEAR(Table4[[#This Row],[Invoiced Date]])+(MONTH(Table4[[#This Row],[Invoiced Date]])&gt;7)</f>
        <v>2022</v>
      </c>
      <c r="J23" s="7">
        <f>VLOOKUP(MONTH(Table4[[#This Row],[Invoiced Date]]),Table3[#All],2,TRUE)</f>
        <v>4</v>
      </c>
      <c r="K23">
        <f>MONTH(Table4[[#This Row],[Invoiced Date]])</f>
        <v>5</v>
      </c>
      <c r="L23">
        <f>VLOOKUP(Table4[[#This Row],[Month]],Table3[#All],3,TRUE)</f>
        <v>11</v>
      </c>
      <c r="M23" t="str">
        <f>Forecast_Legends!$A$5</f>
        <v>No</v>
      </c>
      <c r="O23" t="s">
        <v>503</v>
      </c>
      <c r="P23" s="15">
        <v>2015700088</v>
      </c>
      <c r="Q23" t="s">
        <v>141</v>
      </c>
    </row>
    <row r="24" spans="1:17" x14ac:dyDescent="0.75">
      <c r="A24" s="4" t="s">
        <v>468</v>
      </c>
      <c r="B24" s="4" t="s">
        <v>524</v>
      </c>
      <c r="C24" s="8">
        <v>50000</v>
      </c>
      <c r="D24" s="5">
        <f>Table4[[#This Row],[Fee (USD)]]*1.14</f>
        <v>56999.999999999993</v>
      </c>
      <c r="E24" t="s">
        <v>507</v>
      </c>
      <c r="F24" s="7" t="str">
        <f>Sub_Phase_order!$A$5</f>
        <v>Build</v>
      </c>
      <c r="G24" s="4" t="s">
        <v>359</v>
      </c>
      <c r="H24" s="18">
        <v>45120</v>
      </c>
      <c r="I24" s="4">
        <f>YEAR(Table4[[#This Row],[Invoiced Date]])+(MONTH(Table4[[#This Row],[Invoiced Date]])&gt;7)</f>
        <v>2023</v>
      </c>
      <c r="J24" s="4">
        <f>VLOOKUP(MONTH(Table4[[#This Row],[Invoiced Date]]),Table3[#All],2,TRUE)</f>
        <v>1</v>
      </c>
      <c r="K24" s="14">
        <f>MONTH(Table4[[#This Row],[Invoiced Date]])</f>
        <v>7</v>
      </c>
      <c r="L24" s="14">
        <f>VLOOKUP(Table4[[#This Row],[Month]],Table3[#All],3,TRUE)</f>
        <v>1</v>
      </c>
      <c r="M24" t="str">
        <f>Forecast_Legends!A3</f>
        <v>C@R</v>
      </c>
      <c r="N24">
        <v>9</v>
      </c>
      <c r="O24" t="s">
        <v>503</v>
      </c>
      <c r="P24" s="15" t="s">
        <v>146</v>
      </c>
      <c r="Q24" t="s">
        <v>141</v>
      </c>
    </row>
    <row r="25" spans="1:17" x14ac:dyDescent="0.75">
      <c r="A25" s="7" t="s">
        <v>469</v>
      </c>
      <c r="B25" s="7" t="s">
        <v>524</v>
      </c>
      <c r="C25" s="8">
        <v>50000</v>
      </c>
      <c r="D25" s="5">
        <f>Table4[[#This Row],[Fee (USD)]]*1.14</f>
        <v>56999.999999999993</v>
      </c>
      <c r="E25" t="s">
        <v>508</v>
      </c>
      <c r="F25" s="7" t="str">
        <f>Sub_Phase_order!$A$5</f>
        <v>Build</v>
      </c>
      <c r="G25" s="7" t="s">
        <v>359</v>
      </c>
      <c r="H25" s="18">
        <v>45117</v>
      </c>
      <c r="I25" s="7">
        <f>YEAR(Table4[[#This Row],[Invoiced Date]])+(MONTH(Table4[[#This Row],[Invoiced Date]])&gt;7)</f>
        <v>2023</v>
      </c>
      <c r="J25" s="7">
        <f>VLOOKUP(MONTH(Table4[[#This Row],[Invoiced Date]]),Table3[#All],2,TRUE)</f>
        <v>1</v>
      </c>
      <c r="K25">
        <f>MONTH(Table4[[#This Row],[Invoiced Date]])</f>
        <v>7</v>
      </c>
      <c r="L25">
        <f>VLOOKUP(Table4[[#This Row],[Month]],Table3[#All],3,TRUE)</f>
        <v>1</v>
      </c>
      <c r="M25" t="str">
        <f>Forecast_Legends!A2</f>
        <v>Committed</v>
      </c>
      <c r="N25">
        <v>3</v>
      </c>
      <c r="O25" t="s">
        <v>503</v>
      </c>
      <c r="P25" s="15" t="s">
        <v>146</v>
      </c>
      <c r="Q25" t="s">
        <v>141</v>
      </c>
    </row>
    <row r="26" spans="1:17" x14ac:dyDescent="0.75">
      <c r="A26" s="4" t="s">
        <v>470</v>
      </c>
      <c r="B26" s="4" t="s">
        <v>525</v>
      </c>
      <c r="C26" s="8">
        <v>50000</v>
      </c>
      <c r="D26" s="5">
        <f>Table4[[#This Row],[Fee (USD)]]*1.14</f>
        <v>56999.999999999993</v>
      </c>
      <c r="E26" t="s">
        <v>507</v>
      </c>
      <c r="F26" s="7" t="str">
        <f>Sub_Phase_order!$A$5</f>
        <v>Build</v>
      </c>
      <c r="G26" s="4" t="s">
        <v>359</v>
      </c>
      <c r="H26" s="18">
        <v>45114</v>
      </c>
      <c r="I26" s="4">
        <f>YEAR(Table4[[#This Row],[Invoiced Date]])+(MONTH(Table4[[#This Row],[Invoiced Date]])&gt;7)</f>
        <v>2023</v>
      </c>
      <c r="J26" s="4">
        <f>VLOOKUP(MONTH(Table4[[#This Row],[Invoiced Date]]),Table3[#All],2,TRUE)</f>
        <v>1</v>
      </c>
      <c r="K26" s="14">
        <f>MONTH(Table4[[#This Row],[Invoiced Date]])</f>
        <v>7</v>
      </c>
      <c r="L26" s="14">
        <f>VLOOKUP(Table4[[#This Row],[Month]],Table3[#All],3,TRUE)</f>
        <v>1</v>
      </c>
      <c r="M26" t="str">
        <f>Forecast_Legends!$A$5</f>
        <v>No</v>
      </c>
      <c r="O26" t="s">
        <v>503</v>
      </c>
      <c r="P26" s="15" t="s">
        <v>146</v>
      </c>
      <c r="Q26" t="s">
        <v>141</v>
      </c>
    </row>
    <row r="27" spans="1:17" x14ac:dyDescent="0.75">
      <c r="A27" s="7" t="s">
        <v>471</v>
      </c>
      <c r="B27" s="7" t="s">
        <v>525</v>
      </c>
      <c r="C27" s="8">
        <v>50000</v>
      </c>
      <c r="D27" s="5">
        <f>Table4[[#This Row],[Fee (USD)]]*1.14</f>
        <v>56999.999999999993</v>
      </c>
      <c r="E27" t="s">
        <v>508</v>
      </c>
      <c r="F27" s="7" t="str">
        <f>Sub_Phase_order!$A$5</f>
        <v>Build</v>
      </c>
      <c r="G27" s="7" t="s">
        <v>359</v>
      </c>
      <c r="H27" s="18">
        <v>45111</v>
      </c>
      <c r="I27" s="7">
        <f>YEAR(Table4[[#This Row],[Invoiced Date]])+(MONTH(Table4[[#This Row],[Invoiced Date]])&gt;7)</f>
        <v>2023</v>
      </c>
      <c r="J27" s="7">
        <f>VLOOKUP(MONTH(Table4[[#This Row],[Invoiced Date]]),Table3[#All],2,TRUE)</f>
        <v>1</v>
      </c>
      <c r="K27">
        <f>MONTH(Table4[[#This Row],[Invoiced Date]])</f>
        <v>7</v>
      </c>
      <c r="L27">
        <f>VLOOKUP(Table4[[#This Row],[Month]],Table3[#All],3,TRUE)</f>
        <v>1</v>
      </c>
      <c r="M27" t="str">
        <f>Forecast_Legends!$A$5</f>
        <v>No</v>
      </c>
      <c r="O27" t="s">
        <v>503</v>
      </c>
      <c r="P27" s="15" t="s">
        <v>146</v>
      </c>
      <c r="Q27" t="s">
        <v>141</v>
      </c>
    </row>
    <row r="28" spans="1:17" x14ac:dyDescent="0.75">
      <c r="A28" s="4" t="s">
        <v>472</v>
      </c>
      <c r="B28" s="4" t="s">
        <v>515</v>
      </c>
      <c r="C28" s="8">
        <v>50000</v>
      </c>
      <c r="D28" s="5">
        <f>Table4[[#This Row],[Fee (USD)]]*1.14</f>
        <v>56999.999999999993</v>
      </c>
      <c r="E28" t="s">
        <v>507</v>
      </c>
      <c r="F28" s="7" t="str">
        <f>Sub_Phase_order!$A$6</f>
        <v>Stabilize</v>
      </c>
      <c r="G28" s="4" t="s">
        <v>359</v>
      </c>
      <c r="H28" s="18">
        <v>45113</v>
      </c>
      <c r="I28" s="4">
        <f>YEAR(Table4[[#This Row],[Invoiced Date]])+(MONTH(Table4[[#This Row],[Invoiced Date]])&gt;7)</f>
        <v>2023</v>
      </c>
      <c r="J28" s="4">
        <f>VLOOKUP(MONTH(Table4[[#This Row],[Invoiced Date]]),Table3[#All],2,TRUE)</f>
        <v>1</v>
      </c>
      <c r="K28" s="14">
        <f>MONTH(Table4[[#This Row],[Invoiced Date]])</f>
        <v>7</v>
      </c>
      <c r="L28" s="14">
        <f>VLOOKUP(Table4[[#This Row],[Month]],Table3[#All],3,TRUE)</f>
        <v>1</v>
      </c>
      <c r="M28" t="str">
        <f>Forecast_Legends!$A$5</f>
        <v>No</v>
      </c>
      <c r="O28" t="s">
        <v>503</v>
      </c>
      <c r="P28" s="15" t="s">
        <v>146</v>
      </c>
      <c r="Q28" t="s">
        <v>141</v>
      </c>
    </row>
    <row r="29" spans="1:17" x14ac:dyDescent="0.75">
      <c r="A29" s="7" t="s">
        <v>473</v>
      </c>
      <c r="B29" s="7" t="s">
        <v>515</v>
      </c>
      <c r="C29" s="8">
        <v>50000</v>
      </c>
      <c r="D29" s="5">
        <f>Table4[[#This Row],[Fee (USD)]]*1.14</f>
        <v>56999.999999999993</v>
      </c>
      <c r="E29" t="s">
        <v>508</v>
      </c>
      <c r="F29" s="7" t="str">
        <f>Sub_Phase_order!$A$6</f>
        <v>Stabilize</v>
      </c>
      <c r="G29" s="7" t="s">
        <v>359</v>
      </c>
      <c r="H29" s="18">
        <v>45117</v>
      </c>
      <c r="I29" s="7">
        <f>YEAR(Table4[[#This Row],[Invoiced Date]])+(MONTH(Table4[[#This Row],[Invoiced Date]])&gt;7)</f>
        <v>2023</v>
      </c>
      <c r="J29" s="7">
        <f>VLOOKUP(MONTH(Table4[[#This Row],[Invoiced Date]]),Table3[#All],2,TRUE)</f>
        <v>1</v>
      </c>
      <c r="K29">
        <f>MONTH(Table4[[#This Row],[Invoiced Date]])</f>
        <v>7</v>
      </c>
      <c r="L29">
        <f>VLOOKUP(Table4[[#This Row],[Month]],Table3[#All],3,TRUE)</f>
        <v>1</v>
      </c>
      <c r="M29" t="str">
        <f>Forecast_Legends!$A$5</f>
        <v>No</v>
      </c>
      <c r="O29" t="s">
        <v>503</v>
      </c>
      <c r="P29" s="15" t="s">
        <v>146</v>
      </c>
      <c r="Q29" t="s">
        <v>141</v>
      </c>
    </row>
    <row r="30" spans="1:17" x14ac:dyDescent="0.75">
      <c r="A30" s="4" t="s">
        <v>474</v>
      </c>
      <c r="B30" s="4" t="s">
        <v>516</v>
      </c>
      <c r="C30" s="8">
        <v>50000</v>
      </c>
      <c r="D30" s="5">
        <f>Table4[[#This Row],[Fee (USD)]]*1.14</f>
        <v>56999.999999999993</v>
      </c>
      <c r="E30" t="s">
        <v>507</v>
      </c>
      <c r="F30" s="7" t="str">
        <f>Sub_Phase_order!$A$6</f>
        <v>Stabilize</v>
      </c>
      <c r="G30" s="4" t="s">
        <v>359</v>
      </c>
      <c r="H30" s="18">
        <v>45113</v>
      </c>
      <c r="I30" s="4">
        <f>YEAR(Table4[[#This Row],[Invoiced Date]])+(MONTH(Table4[[#This Row],[Invoiced Date]])&gt;7)</f>
        <v>2023</v>
      </c>
      <c r="J30" s="4">
        <f>VLOOKUP(MONTH(Table4[[#This Row],[Invoiced Date]]),Table3[#All],2,TRUE)</f>
        <v>1</v>
      </c>
      <c r="K30" s="14">
        <f>MONTH(Table4[[#This Row],[Invoiced Date]])</f>
        <v>7</v>
      </c>
      <c r="L30" s="14">
        <f>VLOOKUP(Table4[[#This Row],[Month]],Table3[#All],3,TRUE)</f>
        <v>1</v>
      </c>
      <c r="M30" t="str">
        <f>Forecast_Legends!$A$5</f>
        <v>No</v>
      </c>
      <c r="O30" t="s">
        <v>503</v>
      </c>
      <c r="P30" s="15" t="s">
        <v>146</v>
      </c>
      <c r="Q30" t="s">
        <v>141</v>
      </c>
    </row>
    <row r="31" spans="1:17" x14ac:dyDescent="0.75">
      <c r="A31" s="7" t="s">
        <v>475</v>
      </c>
      <c r="B31" s="7" t="s">
        <v>516</v>
      </c>
      <c r="C31" s="8">
        <v>50000</v>
      </c>
      <c r="D31" s="5">
        <f>Table4[[#This Row],[Fee (USD)]]*1.14</f>
        <v>56999.999999999993</v>
      </c>
      <c r="E31" t="s">
        <v>508</v>
      </c>
      <c r="F31" s="7" t="str">
        <f>Sub_Phase_order!$A$6</f>
        <v>Stabilize</v>
      </c>
      <c r="G31" s="7" t="s">
        <v>359</v>
      </c>
      <c r="H31" s="18">
        <v>45117</v>
      </c>
      <c r="I31" s="7">
        <f>YEAR(Table4[[#This Row],[Invoiced Date]])+(MONTH(Table4[[#This Row],[Invoiced Date]])&gt;7)</f>
        <v>2023</v>
      </c>
      <c r="J31" s="7">
        <f>VLOOKUP(MONTH(Table4[[#This Row],[Invoiced Date]]),Table3[#All],2,TRUE)</f>
        <v>1</v>
      </c>
      <c r="K31">
        <f>MONTH(Table4[[#This Row],[Invoiced Date]])</f>
        <v>7</v>
      </c>
      <c r="L31">
        <f>VLOOKUP(Table4[[#This Row],[Month]],Table3[#All],3,TRUE)</f>
        <v>1</v>
      </c>
      <c r="M31" t="str">
        <f>Forecast_Legends!$A$5</f>
        <v>No</v>
      </c>
      <c r="O31" t="s">
        <v>503</v>
      </c>
      <c r="P31" s="15" t="s">
        <v>146</v>
      </c>
      <c r="Q31" t="s">
        <v>141</v>
      </c>
    </row>
    <row r="32" spans="1:17" x14ac:dyDescent="0.75">
      <c r="A32" s="4" t="s">
        <v>476</v>
      </c>
      <c r="B32" s="4" t="s">
        <v>517</v>
      </c>
      <c r="C32" s="8">
        <v>50000</v>
      </c>
      <c r="D32" s="5">
        <f>Table4[[#This Row],[Fee (USD)]]*1.14</f>
        <v>56999.999999999993</v>
      </c>
      <c r="E32" t="s">
        <v>507</v>
      </c>
      <c r="F32" s="7" t="str">
        <f>Sub_Phase_order!$A$6</f>
        <v>Stabilize</v>
      </c>
      <c r="G32" s="4" t="s">
        <v>359</v>
      </c>
      <c r="H32" s="18">
        <v>45114</v>
      </c>
      <c r="I32" s="4">
        <f>YEAR(Table4[[#This Row],[Invoiced Date]])+(MONTH(Table4[[#This Row],[Invoiced Date]])&gt;7)</f>
        <v>2023</v>
      </c>
      <c r="J32" s="4">
        <f>VLOOKUP(MONTH(Table4[[#This Row],[Invoiced Date]]),Table3[#All],2,TRUE)</f>
        <v>1</v>
      </c>
      <c r="K32" s="14">
        <f>MONTH(Table4[[#This Row],[Invoiced Date]])</f>
        <v>7</v>
      </c>
      <c r="L32" s="14">
        <f>VLOOKUP(Table4[[#This Row],[Month]],Table3[#All],3,TRUE)</f>
        <v>1</v>
      </c>
      <c r="M32" t="str">
        <f>Forecast_Legends!$A$5</f>
        <v>No</v>
      </c>
      <c r="O32" t="s">
        <v>503</v>
      </c>
      <c r="P32" s="15" t="s">
        <v>146</v>
      </c>
      <c r="Q32" t="s">
        <v>141</v>
      </c>
    </row>
    <row r="33" spans="1:17" x14ac:dyDescent="0.75">
      <c r="A33" s="7" t="s">
        <v>477</v>
      </c>
      <c r="B33" s="7" t="s">
        <v>517</v>
      </c>
      <c r="C33" s="8">
        <v>50000</v>
      </c>
      <c r="D33" s="5">
        <f>Table4[[#This Row],[Fee (USD)]]*1.14</f>
        <v>56999.999999999993</v>
      </c>
      <c r="E33" t="s">
        <v>508</v>
      </c>
      <c r="F33" s="7" t="str">
        <f>Sub_Phase_order!$A$6</f>
        <v>Stabilize</v>
      </c>
      <c r="G33" s="7" t="s">
        <v>359</v>
      </c>
      <c r="H33" s="18">
        <v>45114</v>
      </c>
      <c r="I33" s="7">
        <f>YEAR(Table4[[#This Row],[Invoiced Date]])+(MONTH(Table4[[#This Row],[Invoiced Date]])&gt;7)</f>
        <v>2023</v>
      </c>
      <c r="J33" s="7">
        <f>VLOOKUP(MONTH(Table4[[#This Row],[Invoiced Date]]),Table3[#All],2,TRUE)</f>
        <v>1</v>
      </c>
      <c r="K33">
        <f>MONTH(Table4[[#This Row],[Invoiced Date]])</f>
        <v>7</v>
      </c>
      <c r="L33">
        <f>VLOOKUP(Table4[[#This Row],[Month]],Table3[#All],3,TRUE)</f>
        <v>1</v>
      </c>
      <c r="M33" t="str">
        <f>Forecast_Legends!$A$5</f>
        <v>No</v>
      </c>
      <c r="O33" t="s">
        <v>503</v>
      </c>
      <c r="P33" s="15" t="s">
        <v>146</v>
      </c>
      <c r="Q33" t="s">
        <v>141</v>
      </c>
    </row>
    <row r="34" spans="1:17" x14ac:dyDescent="0.75">
      <c r="A34" s="4" t="s">
        <v>478</v>
      </c>
      <c r="B34" s="4" t="s">
        <v>518</v>
      </c>
      <c r="C34" s="8">
        <v>50000</v>
      </c>
      <c r="D34" s="5">
        <f>Table4[[#This Row],[Fee (USD)]]*1.14</f>
        <v>56999.999999999993</v>
      </c>
      <c r="E34" t="s">
        <v>507</v>
      </c>
      <c r="F34" s="7" t="str">
        <f>Sub_Phase_order!$A$6</f>
        <v>Stabilize</v>
      </c>
      <c r="G34" s="4" t="s">
        <v>359</v>
      </c>
      <c r="H34" s="18">
        <v>45121</v>
      </c>
      <c r="I34" s="4">
        <f>YEAR(Table4[[#This Row],[Invoiced Date]])+(MONTH(Table4[[#This Row],[Invoiced Date]])&gt;7)</f>
        <v>2023</v>
      </c>
      <c r="J34" s="4">
        <f>VLOOKUP(MONTH(Table4[[#This Row],[Invoiced Date]]),Table3[#All],2,TRUE)</f>
        <v>1</v>
      </c>
      <c r="K34" s="14">
        <f>MONTH(Table4[[#This Row],[Invoiced Date]])</f>
        <v>7</v>
      </c>
      <c r="L34" s="14">
        <f>VLOOKUP(Table4[[#This Row],[Month]],Table3[#All],3,TRUE)</f>
        <v>1</v>
      </c>
      <c r="M34" t="str">
        <f>Forecast_Legends!$A$5</f>
        <v>No</v>
      </c>
      <c r="O34" t="s">
        <v>503</v>
      </c>
      <c r="P34" s="15" t="s">
        <v>146</v>
      </c>
      <c r="Q34" t="s">
        <v>141</v>
      </c>
    </row>
    <row r="35" spans="1:17" x14ac:dyDescent="0.75">
      <c r="A35" s="7" t="s">
        <v>479</v>
      </c>
      <c r="B35" s="7" t="s">
        <v>518</v>
      </c>
      <c r="C35" s="8">
        <v>50000</v>
      </c>
      <c r="D35" s="5">
        <f>Table4[[#This Row],[Fee (USD)]]*1.14</f>
        <v>56999.999999999993</v>
      </c>
      <c r="E35" t="s">
        <v>508</v>
      </c>
      <c r="F35" s="7" t="str">
        <f>Sub_Phase_order!$A$6</f>
        <v>Stabilize</v>
      </c>
      <c r="G35" s="7" t="s">
        <v>359</v>
      </c>
      <c r="H35" s="18">
        <v>45120</v>
      </c>
      <c r="I35" s="7">
        <f>YEAR(Table4[[#This Row],[Invoiced Date]])+(MONTH(Table4[[#This Row],[Invoiced Date]])&gt;7)</f>
        <v>2023</v>
      </c>
      <c r="J35" s="7">
        <f>VLOOKUP(MONTH(Table4[[#This Row],[Invoiced Date]]),Table3[#All],2,TRUE)</f>
        <v>1</v>
      </c>
      <c r="K35">
        <f>MONTH(Table4[[#This Row],[Invoiced Date]])</f>
        <v>7</v>
      </c>
      <c r="L35">
        <f>VLOOKUP(Table4[[#This Row],[Month]],Table3[#All],3,TRUE)</f>
        <v>1</v>
      </c>
      <c r="M35" t="str">
        <f>Forecast_Legends!$A$5</f>
        <v>No</v>
      </c>
      <c r="O35" t="s">
        <v>503</v>
      </c>
      <c r="P35" s="15" t="s">
        <v>146</v>
      </c>
      <c r="Q35" t="s">
        <v>141</v>
      </c>
    </row>
    <row r="36" spans="1:17" x14ac:dyDescent="0.75">
      <c r="A36" s="4" t="s">
        <v>480</v>
      </c>
      <c r="B36" s="4" t="s">
        <v>519</v>
      </c>
      <c r="C36" s="8">
        <v>50000</v>
      </c>
      <c r="D36" s="5">
        <f>Table4[[#This Row],[Fee (USD)]]*1.14</f>
        <v>56999.999999999993</v>
      </c>
      <c r="E36" t="s">
        <v>507</v>
      </c>
      <c r="F36" s="7" t="str">
        <f>Sub_Phase_order!$A$6</f>
        <v>Stabilize</v>
      </c>
      <c r="G36" s="4" t="s">
        <v>359</v>
      </c>
      <c r="H36" s="18">
        <v>45111</v>
      </c>
      <c r="I36" s="4">
        <f>YEAR(Table4[[#This Row],[Invoiced Date]])+(MONTH(Table4[[#This Row],[Invoiced Date]])&gt;7)</f>
        <v>2023</v>
      </c>
      <c r="J36" s="4">
        <f>VLOOKUP(MONTH(Table4[[#This Row],[Invoiced Date]]),Table3[#All],2,TRUE)</f>
        <v>1</v>
      </c>
      <c r="K36" s="14">
        <f>MONTH(Table4[[#This Row],[Invoiced Date]])</f>
        <v>7</v>
      </c>
      <c r="L36" s="14">
        <f>VLOOKUP(Table4[[#This Row],[Month]],Table3[#All],3,TRUE)</f>
        <v>1</v>
      </c>
      <c r="M36" t="str">
        <f>Forecast_Legends!$A$5</f>
        <v>No</v>
      </c>
      <c r="O36" t="s">
        <v>503</v>
      </c>
      <c r="P36" s="15" t="s">
        <v>146</v>
      </c>
      <c r="Q36" t="s">
        <v>141</v>
      </c>
    </row>
    <row r="37" spans="1:17" x14ac:dyDescent="0.75">
      <c r="A37" s="7" t="s">
        <v>481</v>
      </c>
      <c r="B37" s="7" t="s">
        <v>519</v>
      </c>
      <c r="C37" s="8">
        <v>50000</v>
      </c>
      <c r="D37" s="5">
        <f>Table4[[#This Row],[Fee (USD)]]*1.14</f>
        <v>56999.999999999993</v>
      </c>
      <c r="E37" t="s">
        <v>508</v>
      </c>
      <c r="F37" s="7" t="str">
        <f>Sub_Phase_order!$A$6</f>
        <v>Stabilize</v>
      </c>
      <c r="G37" s="7" t="s">
        <v>359</v>
      </c>
      <c r="H37" s="18">
        <v>45122</v>
      </c>
      <c r="I37" s="7">
        <f>YEAR(Table4[[#This Row],[Invoiced Date]])+(MONTH(Table4[[#This Row],[Invoiced Date]])&gt;7)</f>
        <v>2023</v>
      </c>
      <c r="J37" s="7">
        <f>VLOOKUP(MONTH(Table4[[#This Row],[Invoiced Date]]),Table3[#All],2,TRUE)</f>
        <v>1</v>
      </c>
      <c r="K37">
        <f>MONTH(Table4[[#This Row],[Invoiced Date]])</f>
        <v>7</v>
      </c>
      <c r="L37">
        <f>VLOOKUP(Table4[[#This Row],[Month]],Table3[#All],3,TRUE)</f>
        <v>1</v>
      </c>
      <c r="M37" t="str">
        <f>Forecast_Legends!$A$5</f>
        <v>No</v>
      </c>
      <c r="O37" t="s">
        <v>503</v>
      </c>
      <c r="P37" s="15" t="s">
        <v>146</v>
      </c>
      <c r="Q37" t="s">
        <v>141</v>
      </c>
    </row>
    <row r="38" spans="1:17" x14ac:dyDescent="0.75">
      <c r="A38" s="4" t="s">
        <v>482</v>
      </c>
      <c r="B38" s="4" t="s">
        <v>520</v>
      </c>
      <c r="C38" s="8">
        <v>50000</v>
      </c>
      <c r="D38" s="5">
        <f>Table4[[#This Row],[Fee (USD)]]*1.14</f>
        <v>56999.999999999993</v>
      </c>
      <c r="E38" t="s">
        <v>507</v>
      </c>
      <c r="F38" s="7" t="str">
        <f>Sub_Phase_order!$A$6</f>
        <v>Stabilize</v>
      </c>
      <c r="G38" s="4" t="s">
        <v>359</v>
      </c>
      <c r="H38" s="18">
        <v>45108</v>
      </c>
      <c r="I38" s="4">
        <f>YEAR(Table4[[#This Row],[Invoiced Date]])+(MONTH(Table4[[#This Row],[Invoiced Date]])&gt;7)</f>
        <v>2023</v>
      </c>
      <c r="J38" s="4">
        <f>VLOOKUP(MONTH(Table4[[#This Row],[Invoiced Date]]),Table3[#All],2,TRUE)</f>
        <v>1</v>
      </c>
      <c r="K38" s="14">
        <f>MONTH(Table4[[#This Row],[Invoiced Date]])</f>
        <v>7</v>
      </c>
      <c r="L38" s="14">
        <f>VLOOKUP(Table4[[#This Row],[Month]],Table3[#All],3,TRUE)</f>
        <v>1</v>
      </c>
      <c r="M38" t="str">
        <f>Forecast_Legends!$A$5</f>
        <v>No</v>
      </c>
      <c r="O38" t="s">
        <v>503</v>
      </c>
      <c r="P38" s="15" t="s">
        <v>146</v>
      </c>
      <c r="Q38" t="s">
        <v>141</v>
      </c>
    </row>
    <row r="39" spans="1:17" x14ac:dyDescent="0.75">
      <c r="A39" s="7" t="s">
        <v>467</v>
      </c>
      <c r="B39" s="7" t="s">
        <v>520</v>
      </c>
      <c r="C39" s="8">
        <v>50000</v>
      </c>
      <c r="D39" s="5">
        <f>Table4[[#This Row],[Fee (USD)]]*1.14</f>
        <v>56999.999999999993</v>
      </c>
      <c r="E39" t="s">
        <v>508</v>
      </c>
      <c r="F39" s="7" t="str">
        <f>Sub_Phase_order!$A$6</f>
        <v>Stabilize</v>
      </c>
      <c r="G39" s="7" t="s">
        <v>359</v>
      </c>
      <c r="H39" s="18">
        <v>45120</v>
      </c>
      <c r="I39" s="7">
        <f>YEAR(Table4[[#This Row],[Invoiced Date]])+(MONTH(Table4[[#This Row],[Invoiced Date]])&gt;7)</f>
        <v>2023</v>
      </c>
      <c r="J39" s="7">
        <f>VLOOKUP(MONTH(Table4[[#This Row],[Invoiced Date]]),Table3[#All],2,TRUE)</f>
        <v>1</v>
      </c>
      <c r="K39">
        <f>MONTH(Table4[[#This Row],[Invoiced Date]])</f>
        <v>7</v>
      </c>
      <c r="L39">
        <f>VLOOKUP(Table4[[#This Row],[Month]],Table3[#All],3,TRUE)</f>
        <v>1</v>
      </c>
      <c r="M39" t="str">
        <f>Forecast_Legends!$A$5</f>
        <v>No</v>
      </c>
      <c r="O39" t="s">
        <v>503</v>
      </c>
      <c r="P39" s="15" t="s">
        <v>146</v>
      </c>
      <c r="Q39" t="s">
        <v>141</v>
      </c>
    </row>
    <row r="40" spans="1:17" x14ac:dyDescent="0.75">
      <c r="A40" s="4" t="s">
        <v>483</v>
      </c>
      <c r="B40" s="4" t="s">
        <v>524</v>
      </c>
      <c r="C40" s="8">
        <v>50000</v>
      </c>
      <c r="D40" s="5">
        <f>Table4[[#This Row],[Fee (USD)]]*1.14</f>
        <v>56999.999999999993</v>
      </c>
      <c r="E40" t="s">
        <v>507</v>
      </c>
      <c r="F40" s="7" t="str">
        <f>Sub_Phase_order!$A$6</f>
        <v>Stabilize</v>
      </c>
      <c r="G40" s="4" t="s">
        <v>359</v>
      </c>
      <c r="H40" s="18">
        <v>45117</v>
      </c>
      <c r="I40" s="4">
        <f>YEAR(Table4[[#This Row],[Invoiced Date]])+(MONTH(Table4[[#This Row],[Invoiced Date]])&gt;7)</f>
        <v>2023</v>
      </c>
      <c r="J40" s="4">
        <f>VLOOKUP(MONTH(Table4[[#This Row],[Invoiced Date]]),Table3[#All],2,TRUE)</f>
        <v>1</v>
      </c>
      <c r="K40" s="14">
        <f>MONTH(Table4[[#This Row],[Invoiced Date]])</f>
        <v>7</v>
      </c>
      <c r="L40" s="14">
        <f>VLOOKUP(Table4[[#This Row],[Month]],Table3[#All],3,TRUE)</f>
        <v>1</v>
      </c>
      <c r="M40" t="str">
        <f>Forecast_Legends!$A$5</f>
        <v>No</v>
      </c>
      <c r="O40" t="s">
        <v>503</v>
      </c>
      <c r="P40" s="15" t="s">
        <v>146</v>
      </c>
      <c r="Q40" t="s">
        <v>141</v>
      </c>
    </row>
    <row r="41" spans="1:17" x14ac:dyDescent="0.75">
      <c r="A41" s="7" t="s">
        <v>484</v>
      </c>
      <c r="B41" s="7" t="s">
        <v>524</v>
      </c>
      <c r="C41" s="8">
        <v>50000</v>
      </c>
      <c r="D41" s="5">
        <f>Table4[[#This Row],[Fee (USD)]]*1.14</f>
        <v>56999.999999999993</v>
      </c>
      <c r="E41" t="s">
        <v>508</v>
      </c>
      <c r="F41" s="7" t="str">
        <f>Sub_Phase_order!$A$6</f>
        <v>Stabilize</v>
      </c>
      <c r="G41" s="7" t="s">
        <v>359</v>
      </c>
      <c r="H41" s="18">
        <v>45108</v>
      </c>
      <c r="I41" s="7">
        <f>YEAR(Table4[[#This Row],[Invoiced Date]])+(MONTH(Table4[[#This Row],[Invoiced Date]])&gt;7)</f>
        <v>2023</v>
      </c>
      <c r="J41" s="7">
        <f>VLOOKUP(MONTH(Table4[[#This Row],[Invoiced Date]]),Table3[#All],2,TRUE)</f>
        <v>1</v>
      </c>
      <c r="K41">
        <f>MONTH(Table4[[#This Row],[Invoiced Date]])</f>
        <v>7</v>
      </c>
      <c r="L41">
        <f>VLOOKUP(Table4[[#This Row],[Month]],Table3[#All],3,TRUE)</f>
        <v>1</v>
      </c>
      <c r="M41" t="str">
        <f>Forecast_Legends!$A$5</f>
        <v>No</v>
      </c>
      <c r="O41" t="s">
        <v>503</v>
      </c>
      <c r="P41" s="15" t="s">
        <v>146</v>
      </c>
      <c r="Q41" t="s">
        <v>141</v>
      </c>
    </row>
    <row r="42" spans="1:17" x14ac:dyDescent="0.75">
      <c r="A42" s="4" t="s">
        <v>485</v>
      </c>
      <c r="B42" s="4" t="s">
        <v>525</v>
      </c>
      <c r="C42" s="8">
        <v>50000</v>
      </c>
      <c r="D42" s="5">
        <f>Table4[[#This Row],[Fee (USD)]]*1.14</f>
        <v>56999.999999999993</v>
      </c>
      <c r="E42" t="s">
        <v>507</v>
      </c>
      <c r="F42" s="7" t="str">
        <f>Sub_Phase_order!$A$6</f>
        <v>Stabilize</v>
      </c>
      <c r="G42" s="4" t="s">
        <v>359</v>
      </c>
      <c r="H42" s="18">
        <v>45118</v>
      </c>
      <c r="I42" s="4">
        <f>YEAR(Table4[[#This Row],[Invoiced Date]])+(MONTH(Table4[[#This Row],[Invoiced Date]])&gt;7)</f>
        <v>2023</v>
      </c>
      <c r="J42" s="4">
        <f>VLOOKUP(MONTH(Table4[[#This Row],[Invoiced Date]]),Table3[#All],2,TRUE)</f>
        <v>1</v>
      </c>
      <c r="K42" s="14">
        <f>MONTH(Table4[[#This Row],[Invoiced Date]])</f>
        <v>7</v>
      </c>
      <c r="L42" s="14">
        <f>VLOOKUP(Table4[[#This Row],[Month]],Table3[#All],3,TRUE)</f>
        <v>1</v>
      </c>
      <c r="M42" t="str">
        <f>Forecast_Legends!$A$5</f>
        <v>No</v>
      </c>
      <c r="O42" t="s">
        <v>503</v>
      </c>
      <c r="P42" s="15" t="s">
        <v>146</v>
      </c>
      <c r="Q42" t="s">
        <v>141</v>
      </c>
    </row>
    <row r="43" spans="1:17" x14ac:dyDescent="0.75">
      <c r="A43" s="7" t="s">
        <v>486</v>
      </c>
      <c r="B43" s="7" t="s">
        <v>525</v>
      </c>
      <c r="C43" s="8">
        <v>50000</v>
      </c>
      <c r="D43" s="5">
        <f>Table4[[#This Row],[Fee (USD)]]*1.14</f>
        <v>56999.999999999993</v>
      </c>
      <c r="E43" t="s">
        <v>508</v>
      </c>
      <c r="F43" s="7" t="str">
        <f>Sub_Phase_order!$A$6</f>
        <v>Stabilize</v>
      </c>
      <c r="G43" s="7" t="s">
        <v>359</v>
      </c>
      <c r="H43" s="18">
        <v>45118</v>
      </c>
      <c r="I43" s="7">
        <f>YEAR(Table4[[#This Row],[Invoiced Date]])+(MONTH(Table4[[#This Row],[Invoiced Date]])&gt;7)</f>
        <v>2023</v>
      </c>
      <c r="J43" s="7">
        <f>VLOOKUP(MONTH(Table4[[#This Row],[Invoiced Date]]),Table3[#All],2,TRUE)</f>
        <v>1</v>
      </c>
      <c r="K43">
        <f>MONTH(Table4[[#This Row],[Invoiced Date]])</f>
        <v>7</v>
      </c>
      <c r="L43">
        <f>VLOOKUP(Table4[[#This Row],[Month]],Table3[#All],3,TRUE)</f>
        <v>1</v>
      </c>
      <c r="M43" t="str">
        <f>Forecast_Legends!$A$5</f>
        <v>No</v>
      </c>
      <c r="O43" t="s">
        <v>503</v>
      </c>
      <c r="P43" s="15" t="s">
        <v>146</v>
      </c>
      <c r="Q43" t="s">
        <v>141</v>
      </c>
    </row>
    <row r="44" spans="1:17" x14ac:dyDescent="0.75">
      <c r="A44" s="4" t="s">
        <v>487</v>
      </c>
      <c r="B44" s="4" t="s">
        <v>515</v>
      </c>
      <c r="C44" s="8">
        <v>50000</v>
      </c>
      <c r="D44" s="5">
        <f>Table4[[#This Row],[Fee (USD)]]*1.14</f>
        <v>56999.999999999993</v>
      </c>
      <c r="E44" t="s">
        <v>507</v>
      </c>
      <c r="F44" s="7" t="str">
        <f>Sub_Phase_order!$A$7</f>
        <v>Deploy</v>
      </c>
      <c r="G44" s="4" t="s">
        <v>359</v>
      </c>
      <c r="H44" s="18">
        <v>45109</v>
      </c>
      <c r="I44" s="4">
        <f>YEAR(Table4[[#This Row],[Invoiced Date]])+(MONTH(Table4[[#This Row],[Invoiced Date]])&gt;7)</f>
        <v>2023</v>
      </c>
      <c r="J44" s="4">
        <f>VLOOKUP(MONTH(Table4[[#This Row],[Invoiced Date]]),Table3[#All],2,TRUE)</f>
        <v>1</v>
      </c>
      <c r="K44" s="14">
        <f>MONTH(Table4[[#This Row],[Invoiced Date]])</f>
        <v>7</v>
      </c>
      <c r="L44" s="14">
        <f>VLOOKUP(Table4[[#This Row],[Month]],Table3[#All],3,TRUE)</f>
        <v>1</v>
      </c>
      <c r="M44" t="str">
        <f>Forecast_Legends!$A$5</f>
        <v>No</v>
      </c>
      <c r="O44" t="s">
        <v>503</v>
      </c>
      <c r="P44" s="15" t="s">
        <v>146</v>
      </c>
      <c r="Q44" t="s">
        <v>141</v>
      </c>
    </row>
    <row r="45" spans="1:17" x14ac:dyDescent="0.75">
      <c r="A45" s="7" t="s">
        <v>488</v>
      </c>
      <c r="B45" s="7" t="s">
        <v>515</v>
      </c>
      <c r="C45" s="8">
        <v>50000</v>
      </c>
      <c r="D45" s="5">
        <f>Table4[[#This Row],[Fee (USD)]]*1.14</f>
        <v>56999.999999999993</v>
      </c>
      <c r="E45" t="s">
        <v>508</v>
      </c>
      <c r="F45" s="7" t="str">
        <f>Sub_Phase_order!$A$7</f>
        <v>Deploy</v>
      </c>
      <c r="G45" s="7" t="s">
        <v>359</v>
      </c>
      <c r="H45" s="18">
        <v>45114</v>
      </c>
      <c r="I45" s="7">
        <f>YEAR(Table4[[#This Row],[Invoiced Date]])+(MONTH(Table4[[#This Row],[Invoiced Date]])&gt;7)</f>
        <v>2023</v>
      </c>
      <c r="J45" s="7">
        <f>VLOOKUP(MONTH(Table4[[#This Row],[Invoiced Date]]),Table3[#All],2,TRUE)</f>
        <v>1</v>
      </c>
      <c r="K45">
        <f>MONTH(Table4[[#This Row],[Invoiced Date]])</f>
        <v>7</v>
      </c>
      <c r="L45">
        <f>VLOOKUP(Table4[[#This Row],[Month]],Table3[#All],3,TRUE)</f>
        <v>1</v>
      </c>
      <c r="M45" t="str">
        <f>Forecast_Legends!$A$5</f>
        <v>No</v>
      </c>
      <c r="O45" t="s">
        <v>503</v>
      </c>
      <c r="P45" s="15" t="s">
        <v>146</v>
      </c>
      <c r="Q45" t="s">
        <v>141</v>
      </c>
    </row>
    <row r="46" spans="1:17" x14ac:dyDescent="0.75">
      <c r="A46" s="4" t="s">
        <v>489</v>
      </c>
      <c r="B46" s="4" t="s">
        <v>516</v>
      </c>
      <c r="C46" s="8">
        <v>50000</v>
      </c>
      <c r="D46" s="5">
        <f>Table4[[#This Row],[Fee (USD)]]*1.14</f>
        <v>56999.999999999993</v>
      </c>
      <c r="E46" t="s">
        <v>507</v>
      </c>
      <c r="F46" s="7" t="str">
        <f>Sub_Phase_order!$A$7</f>
        <v>Deploy</v>
      </c>
      <c r="G46" s="4" t="s">
        <v>359</v>
      </c>
      <c r="H46" s="18">
        <v>45111</v>
      </c>
      <c r="I46" s="4">
        <f>YEAR(Table4[[#This Row],[Invoiced Date]])+(MONTH(Table4[[#This Row],[Invoiced Date]])&gt;7)</f>
        <v>2023</v>
      </c>
      <c r="J46" s="4">
        <f>VLOOKUP(MONTH(Table4[[#This Row],[Invoiced Date]]),Table3[#All],2,TRUE)</f>
        <v>1</v>
      </c>
      <c r="K46" s="14">
        <f>MONTH(Table4[[#This Row],[Invoiced Date]])</f>
        <v>7</v>
      </c>
      <c r="L46" s="14">
        <f>VLOOKUP(Table4[[#This Row],[Month]],Table3[#All],3,TRUE)</f>
        <v>1</v>
      </c>
      <c r="M46" t="str">
        <f>Forecast_Legends!$A$5</f>
        <v>No</v>
      </c>
      <c r="O46" t="s">
        <v>503</v>
      </c>
      <c r="P46" s="15" t="s">
        <v>146</v>
      </c>
      <c r="Q46" t="s">
        <v>141</v>
      </c>
    </row>
    <row r="47" spans="1:17" x14ac:dyDescent="0.75">
      <c r="A47" s="7" t="s">
        <v>490</v>
      </c>
      <c r="B47" s="7" t="s">
        <v>516</v>
      </c>
      <c r="C47" s="8">
        <v>50000</v>
      </c>
      <c r="D47" s="5">
        <f>Table4[[#This Row],[Fee (USD)]]*1.14</f>
        <v>56999.999999999993</v>
      </c>
      <c r="E47" t="s">
        <v>508</v>
      </c>
      <c r="F47" s="7" t="str">
        <f>Sub_Phase_order!$A$7</f>
        <v>Deploy</v>
      </c>
      <c r="G47" s="7" t="s">
        <v>359</v>
      </c>
      <c r="H47" s="18">
        <v>45122</v>
      </c>
      <c r="I47" s="7">
        <f>YEAR(Table4[[#This Row],[Invoiced Date]])+(MONTH(Table4[[#This Row],[Invoiced Date]])&gt;7)</f>
        <v>2023</v>
      </c>
      <c r="J47" s="7">
        <f>VLOOKUP(MONTH(Table4[[#This Row],[Invoiced Date]]),Table3[#All],2,TRUE)</f>
        <v>1</v>
      </c>
      <c r="K47">
        <f>MONTH(Table4[[#This Row],[Invoiced Date]])</f>
        <v>7</v>
      </c>
      <c r="L47">
        <f>VLOOKUP(Table4[[#This Row],[Month]],Table3[#All],3,TRUE)</f>
        <v>1</v>
      </c>
      <c r="M47" t="str">
        <f>Forecast_Legends!$A$5</f>
        <v>No</v>
      </c>
      <c r="O47" t="s">
        <v>503</v>
      </c>
      <c r="P47" s="15" t="s">
        <v>146</v>
      </c>
      <c r="Q47" t="s">
        <v>141</v>
      </c>
    </row>
    <row r="48" spans="1:17" x14ac:dyDescent="0.75">
      <c r="A48" s="4" t="s">
        <v>491</v>
      </c>
      <c r="B48" s="4" t="s">
        <v>517</v>
      </c>
      <c r="C48" s="8">
        <v>50000</v>
      </c>
      <c r="D48" s="5">
        <f>Table4[[#This Row],[Fee (USD)]]*1.14</f>
        <v>56999.999999999993</v>
      </c>
      <c r="E48" t="s">
        <v>507</v>
      </c>
      <c r="F48" s="7" t="str">
        <f>Sub_Phase_order!$A$7</f>
        <v>Deploy</v>
      </c>
      <c r="G48" s="4" t="s">
        <v>359</v>
      </c>
      <c r="H48" s="18">
        <v>45113</v>
      </c>
      <c r="I48" s="4">
        <f>YEAR(Table4[[#This Row],[Invoiced Date]])+(MONTH(Table4[[#This Row],[Invoiced Date]])&gt;7)</f>
        <v>2023</v>
      </c>
      <c r="J48" s="4">
        <f>VLOOKUP(MONTH(Table4[[#This Row],[Invoiced Date]]),Table3[#All],2,TRUE)</f>
        <v>1</v>
      </c>
      <c r="K48" s="14">
        <f>MONTH(Table4[[#This Row],[Invoiced Date]])</f>
        <v>7</v>
      </c>
      <c r="L48" s="14">
        <f>VLOOKUP(Table4[[#This Row],[Month]],Table3[#All],3,TRUE)</f>
        <v>1</v>
      </c>
      <c r="M48" t="str">
        <f>Forecast_Legends!$A$5</f>
        <v>No</v>
      </c>
      <c r="O48" t="s">
        <v>503</v>
      </c>
      <c r="P48" s="15" t="s">
        <v>146</v>
      </c>
      <c r="Q48" t="s">
        <v>141</v>
      </c>
    </row>
    <row r="49" spans="1:17" x14ac:dyDescent="0.75">
      <c r="A49" s="7" t="s">
        <v>492</v>
      </c>
      <c r="B49" s="7" t="s">
        <v>517</v>
      </c>
      <c r="C49" s="8">
        <v>50000</v>
      </c>
      <c r="D49" s="5">
        <f>Table4[[#This Row],[Fee (USD)]]*1.14</f>
        <v>56999.999999999993</v>
      </c>
      <c r="E49" t="s">
        <v>508</v>
      </c>
      <c r="F49" s="7" t="str">
        <f>Sub_Phase_order!$A$7</f>
        <v>Deploy</v>
      </c>
      <c r="G49" s="7" t="s">
        <v>359</v>
      </c>
      <c r="H49" s="18">
        <v>45122</v>
      </c>
      <c r="I49" s="7">
        <f>YEAR(Table4[[#This Row],[Invoiced Date]])+(MONTH(Table4[[#This Row],[Invoiced Date]])&gt;7)</f>
        <v>2023</v>
      </c>
      <c r="J49" s="7">
        <f>VLOOKUP(MONTH(Table4[[#This Row],[Invoiced Date]]),Table3[#All],2,TRUE)</f>
        <v>1</v>
      </c>
      <c r="K49">
        <f>MONTH(Table4[[#This Row],[Invoiced Date]])</f>
        <v>7</v>
      </c>
      <c r="L49">
        <f>VLOOKUP(Table4[[#This Row],[Month]],Table3[#All],3,TRUE)</f>
        <v>1</v>
      </c>
      <c r="M49" t="str">
        <f>Forecast_Legends!$A$5</f>
        <v>No</v>
      </c>
      <c r="O49" t="s">
        <v>503</v>
      </c>
      <c r="P49" s="15" t="s">
        <v>146</v>
      </c>
      <c r="Q49" t="s">
        <v>141</v>
      </c>
    </row>
    <row r="50" spans="1:17" x14ac:dyDescent="0.75">
      <c r="A50" s="4" t="s">
        <v>493</v>
      </c>
      <c r="B50" s="4" t="s">
        <v>518</v>
      </c>
      <c r="C50" s="8">
        <v>50000</v>
      </c>
      <c r="D50" s="5">
        <f>Table4[[#This Row],[Fee (USD)]]*1.14</f>
        <v>56999.999999999993</v>
      </c>
      <c r="E50" t="s">
        <v>507</v>
      </c>
      <c r="F50" s="7" t="str">
        <f>Sub_Phase_order!$A$7</f>
        <v>Deploy</v>
      </c>
      <c r="G50" s="4" t="s">
        <v>359</v>
      </c>
      <c r="H50" s="18">
        <v>45115</v>
      </c>
      <c r="I50" s="4">
        <f>YEAR(Table4[[#This Row],[Invoiced Date]])+(MONTH(Table4[[#This Row],[Invoiced Date]])&gt;7)</f>
        <v>2023</v>
      </c>
      <c r="J50" s="4">
        <f>VLOOKUP(MONTH(Table4[[#This Row],[Invoiced Date]]),Table3[#All],2,TRUE)</f>
        <v>1</v>
      </c>
      <c r="K50" s="14">
        <f>MONTH(Table4[[#This Row],[Invoiced Date]])</f>
        <v>7</v>
      </c>
      <c r="L50" s="14">
        <f>VLOOKUP(Table4[[#This Row],[Month]],Table3[#All],3,TRUE)</f>
        <v>1</v>
      </c>
      <c r="M50" t="str">
        <f>Forecast_Legends!$A$5</f>
        <v>No</v>
      </c>
      <c r="O50" t="s">
        <v>503</v>
      </c>
      <c r="P50" s="15" t="s">
        <v>146</v>
      </c>
      <c r="Q50" t="s">
        <v>141</v>
      </c>
    </row>
    <row r="51" spans="1:17" x14ac:dyDescent="0.75">
      <c r="A51" s="7" t="s">
        <v>494</v>
      </c>
      <c r="B51" s="7" t="s">
        <v>518</v>
      </c>
      <c r="C51" s="8">
        <v>50000</v>
      </c>
      <c r="D51" s="5">
        <f>Table4[[#This Row],[Fee (USD)]]*1.14</f>
        <v>56999.999999999993</v>
      </c>
      <c r="E51" t="s">
        <v>508</v>
      </c>
      <c r="F51" s="7" t="str">
        <f>Sub_Phase_order!$A$7</f>
        <v>Deploy</v>
      </c>
      <c r="G51" s="7" t="s">
        <v>359</v>
      </c>
      <c r="H51" s="18">
        <v>45113</v>
      </c>
      <c r="I51" s="7">
        <f>YEAR(Table4[[#This Row],[Invoiced Date]])+(MONTH(Table4[[#This Row],[Invoiced Date]])&gt;7)</f>
        <v>2023</v>
      </c>
      <c r="J51" s="7">
        <f>VLOOKUP(MONTH(Table4[[#This Row],[Invoiced Date]]),Table3[#All],2,TRUE)</f>
        <v>1</v>
      </c>
      <c r="K51">
        <f>MONTH(Table4[[#This Row],[Invoiced Date]])</f>
        <v>7</v>
      </c>
      <c r="L51">
        <f>VLOOKUP(Table4[[#This Row],[Month]],Table3[#All],3,TRUE)</f>
        <v>1</v>
      </c>
      <c r="M51" t="str">
        <f>Forecast_Legends!$A$5</f>
        <v>No</v>
      </c>
      <c r="O51" t="s">
        <v>503</v>
      </c>
      <c r="P51" s="15" t="s">
        <v>146</v>
      </c>
      <c r="Q51" t="s">
        <v>141</v>
      </c>
    </row>
    <row r="52" spans="1:17" x14ac:dyDescent="0.75">
      <c r="A52" s="4" t="s">
        <v>495</v>
      </c>
      <c r="B52" s="4" t="s">
        <v>519</v>
      </c>
      <c r="C52" s="8">
        <v>50000</v>
      </c>
      <c r="D52" s="5">
        <f>Table4[[#This Row],[Fee (USD)]]*1.14</f>
        <v>56999.999999999993</v>
      </c>
      <c r="E52" t="s">
        <v>507</v>
      </c>
      <c r="F52" s="7" t="str">
        <f>Sub_Phase_order!$A$7</f>
        <v>Deploy</v>
      </c>
      <c r="G52" s="4" t="s">
        <v>359</v>
      </c>
      <c r="H52" s="18">
        <v>45108</v>
      </c>
      <c r="I52" s="4">
        <f>YEAR(Table4[[#This Row],[Invoiced Date]])+(MONTH(Table4[[#This Row],[Invoiced Date]])&gt;7)</f>
        <v>2023</v>
      </c>
      <c r="J52" s="4">
        <f>VLOOKUP(MONTH(Table4[[#This Row],[Invoiced Date]]),Table3[#All],2,TRUE)</f>
        <v>1</v>
      </c>
      <c r="K52" s="14">
        <f>MONTH(Table4[[#This Row],[Invoiced Date]])</f>
        <v>7</v>
      </c>
      <c r="L52" s="14">
        <f>VLOOKUP(Table4[[#This Row],[Month]],Table3[#All],3,TRUE)</f>
        <v>1</v>
      </c>
      <c r="M52" t="str">
        <f>Forecast_Legends!$A$5</f>
        <v>No</v>
      </c>
      <c r="O52" t="s">
        <v>503</v>
      </c>
      <c r="P52" s="15" t="s">
        <v>146</v>
      </c>
      <c r="Q52" t="s">
        <v>141</v>
      </c>
    </row>
    <row r="53" spans="1:17" x14ac:dyDescent="0.75">
      <c r="A53" s="7" t="s">
        <v>496</v>
      </c>
      <c r="B53" s="7" t="s">
        <v>519</v>
      </c>
      <c r="C53" s="8">
        <v>50000</v>
      </c>
      <c r="D53" s="5">
        <f>Table4[[#This Row],[Fee (USD)]]*1.14</f>
        <v>56999.999999999993</v>
      </c>
      <c r="E53" t="s">
        <v>508</v>
      </c>
      <c r="F53" s="7" t="str">
        <f>Sub_Phase_order!$A$7</f>
        <v>Deploy</v>
      </c>
      <c r="G53" s="7" t="s">
        <v>359</v>
      </c>
      <c r="H53" s="18">
        <v>45115</v>
      </c>
      <c r="I53" s="7">
        <f>YEAR(Table4[[#This Row],[Invoiced Date]])+(MONTH(Table4[[#This Row],[Invoiced Date]])&gt;7)</f>
        <v>2023</v>
      </c>
      <c r="J53" s="7">
        <f>VLOOKUP(MONTH(Table4[[#This Row],[Invoiced Date]]),Table3[#All],2,TRUE)</f>
        <v>1</v>
      </c>
      <c r="K53">
        <f>MONTH(Table4[[#This Row],[Invoiced Date]])</f>
        <v>7</v>
      </c>
      <c r="L53">
        <f>VLOOKUP(Table4[[#This Row],[Month]],Table3[#All],3,TRUE)</f>
        <v>1</v>
      </c>
      <c r="M53" t="str">
        <f>Forecast_Legends!$A$5</f>
        <v>No</v>
      </c>
      <c r="O53" t="s">
        <v>503</v>
      </c>
      <c r="P53" s="15" t="s">
        <v>146</v>
      </c>
      <c r="Q53" t="s">
        <v>141</v>
      </c>
    </row>
    <row r="54" spans="1:17" x14ac:dyDescent="0.75">
      <c r="A54" s="4" t="s">
        <v>497</v>
      </c>
      <c r="B54" s="4" t="s">
        <v>520</v>
      </c>
      <c r="C54" s="8">
        <v>50000</v>
      </c>
      <c r="D54" s="5">
        <f>Table4[[#This Row],[Fee (USD)]]*1.14</f>
        <v>56999.999999999993</v>
      </c>
      <c r="E54" t="s">
        <v>507</v>
      </c>
      <c r="F54" s="7" t="str">
        <f>Sub_Phase_order!$A$7</f>
        <v>Deploy</v>
      </c>
      <c r="G54" s="4" t="s">
        <v>359</v>
      </c>
      <c r="H54" s="18">
        <v>45120</v>
      </c>
      <c r="I54" s="4">
        <f>YEAR(Table4[[#This Row],[Invoiced Date]])+(MONTH(Table4[[#This Row],[Invoiced Date]])&gt;7)</f>
        <v>2023</v>
      </c>
      <c r="J54" s="4">
        <f>VLOOKUP(MONTH(Table4[[#This Row],[Invoiced Date]]),Table3[#All],2,TRUE)</f>
        <v>1</v>
      </c>
      <c r="K54" s="14">
        <f>MONTH(Table4[[#This Row],[Invoiced Date]])</f>
        <v>7</v>
      </c>
      <c r="L54" s="14">
        <f>VLOOKUP(Table4[[#This Row],[Month]],Table3[#All],3,TRUE)</f>
        <v>1</v>
      </c>
      <c r="M54" t="str">
        <f>Forecast_Legends!$A$5</f>
        <v>No</v>
      </c>
      <c r="O54" t="s">
        <v>503</v>
      </c>
      <c r="P54" s="15" t="s">
        <v>146</v>
      </c>
      <c r="Q54" t="s">
        <v>141</v>
      </c>
    </row>
    <row r="55" spans="1:17" x14ac:dyDescent="0.75">
      <c r="A55" s="7" t="s">
        <v>498</v>
      </c>
      <c r="B55" s="7" t="s">
        <v>520</v>
      </c>
      <c r="C55" s="8">
        <v>50000</v>
      </c>
      <c r="D55" s="5">
        <f>Table4[[#This Row],[Fee (USD)]]*1.14</f>
        <v>56999.999999999993</v>
      </c>
      <c r="E55" t="s">
        <v>508</v>
      </c>
      <c r="F55" s="7" t="str">
        <f>Sub_Phase_order!$A$7</f>
        <v>Deploy</v>
      </c>
      <c r="G55" s="7" t="s">
        <v>359</v>
      </c>
      <c r="H55" s="18">
        <v>45117</v>
      </c>
      <c r="I55" s="7">
        <f>YEAR(Table4[[#This Row],[Invoiced Date]])+(MONTH(Table4[[#This Row],[Invoiced Date]])&gt;7)</f>
        <v>2023</v>
      </c>
      <c r="J55" s="7">
        <f>VLOOKUP(MONTH(Table4[[#This Row],[Invoiced Date]]),Table3[#All],2,TRUE)</f>
        <v>1</v>
      </c>
      <c r="K55">
        <f>MONTH(Table4[[#This Row],[Invoiced Date]])</f>
        <v>7</v>
      </c>
      <c r="L55">
        <f>VLOOKUP(Table4[[#This Row],[Month]],Table3[#All],3,TRUE)</f>
        <v>1</v>
      </c>
      <c r="M55" t="str">
        <f>Forecast_Legends!$A$5</f>
        <v>No</v>
      </c>
      <c r="O55" t="s">
        <v>503</v>
      </c>
      <c r="P55" s="15" t="s">
        <v>146</v>
      </c>
      <c r="Q55" t="s">
        <v>141</v>
      </c>
    </row>
    <row r="56" spans="1:17" x14ac:dyDescent="0.75">
      <c r="A56" s="4" t="s">
        <v>499</v>
      </c>
      <c r="B56" s="4" t="s">
        <v>524</v>
      </c>
      <c r="C56" s="8">
        <v>50000</v>
      </c>
      <c r="D56" s="5">
        <f>Table4[[#This Row],[Fee (USD)]]*1.14</f>
        <v>56999.999999999993</v>
      </c>
      <c r="E56" t="s">
        <v>507</v>
      </c>
      <c r="F56" s="7" t="str">
        <f>Sub_Phase_order!$A$7</f>
        <v>Deploy</v>
      </c>
      <c r="G56" s="4" t="s">
        <v>359</v>
      </c>
      <c r="H56" s="18">
        <v>45118</v>
      </c>
      <c r="I56" s="4">
        <f>YEAR(Table4[[#This Row],[Invoiced Date]])+(MONTH(Table4[[#This Row],[Invoiced Date]])&gt;7)</f>
        <v>2023</v>
      </c>
      <c r="J56" s="4">
        <f>VLOOKUP(MONTH(Table4[[#This Row],[Invoiced Date]]),Table3[#All],2,TRUE)</f>
        <v>1</v>
      </c>
      <c r="K56" s="14">
        <f>MONTH(Table4[[#This Row],[Invoiced Date]])</f>
        <v>7</v>
      </c>
      <c r="L56" s="14">
        <f>VLOOKUP(Table4[[#This Row],[Month]],Table3[#All],3,TRUE)</f>
        <v>1</v>
      </c>
      <c r="M56" t="str">
        <f>Forecast_Legends!$A$5</f>
        <v>No</v>
      </c>
      <c r="O56" t="s">
        <v>503</v>
      </c>
      <c r="P56" s="15" t="s">
        <v>146</v>
      </c>
      <c r="Q56" t="s">
        <v>141</v>
      </c>
    </row>
    <row r="57" spans="1:17" x14ac:dyDescent="0.75">
      <c r="A57" s="7" t="s">
        <v>500</v>
      </c>
      <c r="B57" s="7" t="s">
        <v>524</v>
      </c>
      <c r="C57" s="8">
        <v>50000</v>
      </c>
      <c r="D57" s="5">
        <f>Table4[[#This Row],[Fee (USD)]]*1.14</f>
        <v>56999.999999999993</v>
      </c>
      <c r="E57" t="s">
        <v>508</v>
      </c>
      <c r="F57" s="7" t="str">
        <f>Sub_Phase_order!$A$7</f>
        <v>Deploy</v>
      </c>
      <c r="G57" s="7" t="s">
        <v>359</v>
      </c>
      <c r="H57" s="18">
        <v>45108</v>
      </c>
      <c r="I57" s="7">
        <f>YEAR(Table4[[#This Row],[Invoiced Date]])+(MONTH(Table4[[#This Row],[Invoiced Date]])&gt;7)</f>
        <v>2023</v>
      </c>
      <c r="J57" s="7">
        <f>VLOOKUP(MONTH(Table4[[#This Row],[Invoiced Date]]),Table3[#All],2,TRUE)</f>
        <v>1</v>
      </c>
      <c r="K57">
        <f>MONTH(Table4[[#This Row],[Invoiced Date]])</f>
        <v>7</v>
      </c>
      <c r="L57">
        <f>VLOOKUP(Table4[[#This Row],[Month]],Table3[#All],3,TRUE)</f>
        <v>1</v>
      </c>
      <c r="M57" t="str">
        <f>Forecast_Legends!$A$5</f>
        <v>No</v>
      </c>
      <c r="O57" t="s">
        <v>503</v>
      </c>
      <c r="P57" s="15" t="s">
        <v>146</v>
      </c>
      <c r="Q57" t="s">
        <v>141</v>
      </c>
    </row>
    <row r="58" spans="1:17" x14ac:dyDescent="0.75">
      <c r="A58" s="4" t="s">
        <v>501</v>
      </c>
      <c r="B58" s="4" t="s">
        <v>525</v>
      </c>
      <c r="C58" s="8">
        <v>50000</v>
      </c>
      <c r="D58" s="5">
        <f>Table4[[#This Row],[Fee (USD)]]*1.14</f>
        <v>56999.999999999993</v>
      </c>
      <c r="E58" t="s">
        <v>507</v>
      </c>
      <c r="F58" s="7" t="str">
        <f>Sub_Phase_order!$A$7</f>
        <v>Deploy</v>
      </c>
      <c r="G58" s="4" t="s">
        <v>359</v>
      </c>
      <c r="H58" s="18">
        <v>45118</v>
      </c>
      <c r="I58" s="4">
        <f>YEAR(Table4[[#This Row],[Invoiced Date]])+(MONTH(Table4[[#This Row],[Invoiced Date]])&gt;7)</f>
        <v>2023</v>
      </c>
      <c r="J58" s="4">
        <f>VLOOKUP(MONTH(Table4[[#This Row],[Invoiced Date]]),Table3[#All],2,TRUE)</f>
        <v>1</v>
      </c>
      <c r="K58" s="14">
        <f>MONTH(Table4[[#This Row],[Invoiced Date]])</f>
        <v>7</v>
      </c>
      <c r="L58" s="14">
        <f>VLOOKUP(Table4[[#This Row],[Month]],Table3[#All],3,TRUE)</f>
        <v>1</v>
      </c>
      <c r="M58" t="str">
        <f>Forecast_Legends!$A$5</f>
        <v>No</v>
      </c>
      <c r="O58" t="s">
        <v>503</v>
      </c>
      <c r="P58" s="15" t="s">
        <v>146</v>
      </c>
      <c r="Q58" t="s">
        <v>141</v>
      </c>
    </row>
    <row r="59" spans="1:17" x14ac:dyDescent="0.75">
      <c r="A59" s="11" t="s">
        <v>502</v>
      </c>
      <c r="B59" s="7" t="s">
        <v>525</v>
      </c>
      <c r="C59" s="8">
        <v>50000</v>
      </c>
      <c r="D59" s="5">
        <f>Table4[[#This Row],[Fee (USD)]]*1.14</f>
        <v>56999.999999999993</v>
      </c>
      <c r="E59" t="s">
        <v>508</v>
      </c>
      <c r="F59" s="7" t="str">
        <f>Sub_Phase_order!$A$7</f>
        <v>Deploy</v>
      </c>
      <c r="G59" s="11" t="s">
        <v>359</v>
      </c>
      <c r="H59" s="18">
        <v>45118</v>
      </c>
      <c r="I59" s="11">
        <f>YEAR(Table4[[#This Row],[Invoiced Date]])+(MONTH(Table4[[#This Row],[Invoiced Date]])&gt;7)</f>
        <v>2023</v>
      </c>
      <c r="J59" s="11">
        <f>VLOOKUP(MONTH(Table4[[#This Row],[Invoiced Date]]),Table3[#All],2,TRUE)</f>
        <v>1</v>
      </c>
      <c r="K59">
        <f>MONTH(Table4[[#This Row],[Invoiced Date]])</f>
        <v>7</v>
      </c>
      <c r="L59">
        <f>VLOOKUP(Table4[[#This Row],[Month]],Table3[#All],3,TRUE)</f>
        <v>1</v>
      </c>
      <c r="M59" t="str">
        <f>Forecast_Legends!$A$5</f>
        <v>No</v>
      </c>
      <c r="O59" t="s">
        <v>503</v>
      </c>
      <c r="P59" s="15" t="s">
        <v>146</v>
      </c>
      <c r="Q59" t="s">
        <v>141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Mapping</vt:lpstr>
      <vt:lpstr>Milestone_Status</vt:lpstr>
      <vt:lpstr>Year_order</vt:lpstr>
      <vt:lpstr>Sub_Phase_order</vt:lpstr>
      <vt:lpstr>Forecast_Legends</vt:lpstr>
      <vt:lpstr>High_level</vt:lpstr>
      <vt:lpstr>Main</vt:lpstr>
      <vt:lpstr>Sub</vt:lpstr>
      <vt:lpstr>P_G</vt:lpstr>
      <vt:lpstr>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Youssef</dc:creator>
  <cp:lastModifiedBy>Sherif Youssef</cp:lastModifiedBy>
  <dcterms:created xsi:type="dcterms:W3CDTF">2022-03-29T15:08:32Z</dcterms:created>
  <dcterms:modified xsi:type="dcterms:W3CDTF">2022-09-05T17:35:14Z</dcterms:modified>
</cp:coreProperties>
</file>