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93ecc73a5cd62a30/Tài liệu/Máy tính/Network Routing Principles/Scenario/"/>
    </mc:Choice>
  </mc:AlternateContent>
  <xr:revisionPtr revIDLastSave="1004" documentId="11_126D95CAE6C0C0B728A65AF21D5450946F8F51E8" xr6:coauthVersionLast="47" xr6:coauthVersionMax="47" xr10:uidLastSave="{1D85A061-68FA-49F5-8C45-25B3D317B48C}"/>
  <bookViews>
    <workbookView xWindow="11424" yWindow="0" windowWidth="11712" windowHeight="12336" firstSheet="4" activeTab="8" xr2:uid="{00000000-000D-0000-FFFF-FFFF00000000}"/>
  </bookViews>
  <sheets>
    <sheet name="1P" sheetId="2" r:id="rId1"/>
    <sheet name="1C" sheetId="3" r:id="rId2"/>
    <sheet name="2P" sheetId="4" r:id="rId3"/>
    <sheet name="3P" sheetId="6" r:id="rId4"/>
    <sheet name="5P" sheetId="8" r:id="rId5"/>
    <sheet name="4P" sheetId="7" r:id="rId6"/>
    <sheet name="VLSM" sheetId="5" r:id="rId7"/>
    <sheet name="Scenario " sheetId="1" r:id="rId8"/>
    <sheet name="6P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B7" i="1"/>
  <c r="J11" i="1" s="1"/>
  <c r="J10" i="1" l="1"/>
  <c r="J8" i="1"/>
  <c r="J5" i="1"/>
  <c r="J9" i="1"/>
  <c r="C13" i="1" s="1"/>
  <c r="J6" i="1"/>
  <c r="J12" i="1"/>
  <c r="J13" i="1"/>
  <c r="C10" i="1" s="1"/>
  <c r="J7" i="1"/>
  <c r="L5" i="1" l="1"/>
  <c r="L6" i="1"/>
  <c r="F11" i="1" s="1"/>
  <c r="C14" i="1"/>
  <c r="C15" i="1"/>
  <c r="L11" i="1"/>
  <c r="C12" i="1"/>
  <c r="C11" i="1"/>
  <c r="D14" i="1"/>
  <c r="D15" i="1"/>
  <c r="D10" i="1"/>
  <c r="D13" i="1"/>
  <c r="L10" i="1"/>
  <c r="F12" i="1" l="1"/>
  <c r="F10" i="1"/>
  <c r="L12" i="1"/>
  <c r="G15" i="1" s="1"/>
  <c r="L7" i="1"/>
  <c r="E15" i="1"/>
  <c r="G13" i="1"/>
  <c r="E13" i="1"/>
  <c r="G14" i="1"/>
  <c r="E14" i="1"/>
  <c r="F15" i="1"/>
  <c r="F13" i="1"/>
  <c r="F14" i="1"/>
  <c r="G10" i="1" l="1"/>
  <c r="G12" i="1"/>
  <c r="G11" i="1"/>
  <c r="E11" i="1"/>
  <c r="E12" i="1"/>
  <c r="E10" i="1"/>
</calcChain>
</file>

<file path=xl/sharedStrings.xml><?xml version="1.0" encoding="utf-8"?>
<sst xmlns="http://schemas.openxmlformats.org/spreadsheetml/2006/main" count="671" uniqueCount="298">
  <si>
    <t>Network Routing Principles Scenario Network Calculator</t>
  </si>
  <si>
    <t>Instructions:</t>
  </si>
  <si>
    <t>Enter your student ID in cell B5</t>
  </si>
  <si>
    <t>Digits</t>
  </si>
  <si>
    <t>Value</t>
  </si>
  <si>
    <t>Scenarios 1-3</t>
  </si>
  <si>
    <t>Student ID</t>
  </si>
  <si>
    <t>XXX</t>
  </si>
  <si>
    <t>YYY</t>
  </si>
  <si>
    <t>Calculated ID</t>
  </si>
  <si>
    <t>XXXAdjusted</t>
  </si>
  <si>
    <t>Corporate Address</t>
  </si>
  <si>
    <t>ISP Link Address</t>
  </si>
  <si>
    <t>VLANXXX</t>
  </si>
  <si>
    <t>VLANYYY</t>
  </si>
  <si>
    <t>VLANZZZ</t>
  </si>
  <si>
    <t>Scenarios 4-6</t>
  </si>
  <si>
    <t>YYY2</t>
  </si>
  <si>
    <t>French</t>
  </si>
  <si>
    <t>English</t>
  </si>
  <si>
    <t>Hindi</t>
  </si>
  <si>
    <t>Database Server LAN</t>
  </si>
  <si>
    <t>vlan 400</t>
  </si>
  <si>
    <t>vlan 818</t>
  </si>
  <si>
    <t>vlan 1</t>
  </si>
  <si>
    <t>vlan 256</t>
  </si>
  <si>
    <t>158.40.5.1</t>
  </si>
  <si>
    <t>158.40.5.2</t>
  </si>
  <si>
    <t>255.255.252.0</t>
  </si>
  <si>
    <t>255.255.255.128</t>
  </si>
  <si>
    <t>255.255.255.192</t>
  </si>
  <si>
    <t>255.255.255.224</t>
  </si>
  <si>
    <t>Interface</t>
  </si>
  <si>
    <t>Name</t>
  </si>
  <si>
    <t>IP Address</t>
  </si>
  <si>
    <t>Subnet Mask</t>
  </si>
  <si>
    <t>Database server LAN</t>
  </si>
  <si>
    <t>Loopback0</t>
  </si>
  <si>
    <t>Internal Serial Link 1</t>
  </si>
  <si>
    <t>R1 S0/1/0</t>
  </si>
  <si>
    <t>Internal Serial Link 2</t>
  </si>
  <si>
    <t>R2 S0/1/0</t>
  </si>
  <si>
    <t>ISP Link 1</t>
  </si>
  <si>
    <t>ISP Link 2</t>
  </si>
  <si>
    <t>R2 S0/1/1</t>
  </si>
  <si>
    <t>R3 S0/1/1</t>
  </si>
  <si>
    <t>Loopback 0</t>
  </si>
  <si>
    <t>Loopback 1</t>
  </si>
  <si>
    <t>Loopback 2</t>
  </si>
  <si>
    <t>Loopback 3</t>
  </si>
  <si>
    <t>External Web Server 1</t>
  </si>
  <si>
    <t>External Web Server 2</t>
  </si>
  <si>
    <t>External Web Server 3</t>
  </si>
  <si>
    <t>External Web Server 4</t>
  </si>
  <si>
    <t>PC1</t>
  </si>
  <si>
    <t>PC2</t>
  </si>
  <si>
    <t>158.40.0.1</t>
  </si>
  <si>
    <t>158.40.4.1</t>
  </si>
  <si>
    <t>158.40.4.129</t>
  </si>
  <si>
    <t>158.40.4.193</t>
  </si>
  <si>
    <t>158.40.5.33</t>
  </si>
  <si>
    <t>255.255.255.252</t>
  </si>
  <si>
    <t>158.40.5.34</t>
  </si>
  <si>
    <t>201.24.40.1</t>
  </si>
  <si>
    <t>201.24.40.2</t>
  </si>
  <si>
    <t>181.25.0.1</t>
  </si>
  <si>
    <t>255.255.0.0</t>
  </si>
  <si>
    <t>22.0.0.1</t>
  </si>
  <si>
    <t>255.0.0.0</t>
  </si>
  <si>
    <t>155.2.0.1</t>
  </si>
  <si>
    <t>211.31.8.1</t>
  </si>
  <si>
    <t>255.255.255.0</t>
  </si>
  <si>
    <t>158.40.0.2</t>
  </si>
  <si>
    <t>158.40.4.2</t>
  </si>
  <si>
    <t>Default Gateway</t>
  </si>
  <si>
    <t>Wireless Router</t>
  </si>
  <si>
    <t>vlan 130</t>
  </si>
  <si>
    <t xml:space="preserve">vlan 1 </t>
  </si>
  <si>
    <t>Internal Serial Link 3</t>
  </si>
  <si>
    <t>Loopback1</t>
  </si>
  <si>
    <t>Loopback2</t>
  </si>
  <si>
    <t>Loopback3</t>
  </si>
  <si>
    <t>Default Gateway S3</t>
  </si>
  <si>
    <t>Default Gateway S2</t>
  </si>
  <si>
    <t>Eggs</t>
  </si>
  <si>
    <t>Milk</t>
  </si>
  <si>
    <t>Bread</t>
  </si>
  <si>
    <t>Kondad S3 Management</t>
  </si>
  <si>
    <t>Pargi S2 Management</t>
  </si>
  <si>
    <t>R1 S0/1/1 - R3 S0/1/0</t>
  </si>
  <si>
    <t>R2 S0/1/1 - R3 S0/1/1</t>
  </si>
  <si>
    <t>R1 S0/1/0 - R2 S0/1/0</t>
  </si>
  <si>
    <t xml:space="preserve">R3 S0/2/0 </t>
  </si>
  <si>
    <t>R4 S0/1/1</t>
  </si>
  <si>
    <t>External Server 1</t>
  </si>
  <si>
    <t>External Server 2</t>
  </si>
  <si>
    <t>External Network</t>
  </si>
  <si>
    <t>Kondad S3 Default-gateway</t>
  </si>
  <si>
    <t>Pargi S2 Default-gateway</t>
  </si>
  <si>
    <t>VLAN XXX</t>
  </si>
  <si>
    <t>VLAN YYY</t>
  </si>
  <si>
    <t>VLAN ZZZ</t>
  </si>
  <si>
    <t>/32</t>
  </si>
  <si>
    <t>/31</t>
  </si>
  <si>
    <t>/30</t>
  </si>
  <si>
    <t>/18</t>
  </si>
  <si>
    <t>/29</t>
  </si>
  <si>
    <t>/28</t>
  </si>
  <si>
    <t>/27</t>
  </si>
  <si>
    <t>/26</t>
  </si>
  <si>
    <t>/25</t>
  </si>
  <si>
    <t>/24</t>
  </si>
  <si>
    <t>/23</t>
  </si>
  <si>
    <t>/22</t>
  </si>
  <si>
    <t>/20</t>
  </si>
  <si>
    <t>/19</t>
  </si>
  <si>
    <t>/17</t>
  </si>
  <si>
    <t>/16</t>
  </si>
  <si>
    <t>/15</t>
  </si>
  <si>
    <t>/14</t>
  </si>
  <si>
    <t>/13</t>
  </si>
  <si>
    <t>/12</t>
  </si>
  <si>
    <t>/11</t>
  </si>
  <si>
    <t>/10</t>
  </si>
  <si>
    <t>255.255.255.255</t>
  </si>
  <si>
    <t>255.255.255.254</t>
  </si>
  <si>
    <t>255.255.255.248</t>
  </si>
  <si>
    <t>255.255.255.240</t>
  </si>
  <si>
    <t>255.255.254.0</t>
  </si>
  <si>
    <t>255.255.248.0</t>
  </si>
  <si>
    <t>/21</t>
  </si>
  <si>
    <t>255.255.240.0</t>
  </si>
  <si>
    <t>255.255.224.0</t>
  </si>
  <si>
    <t>255.255.192.0</t>
  </si>
  <si>
    <t>255.255.128.0</t>
  </si>
  <si>
    <t>255.254.0.0</t>
  </si>
  <si>
    <t>255.252.0.0</t>
  </si>
  <si>
    <t>255.248.0.0</t>
  </si>
  <si>
    <t>255.240.0.0</t>
  </si>
  <si>
    <t>255.224.0.0</t>
  </si>
  <si>
    <t>255.192.0.0</t>
  </si>
  <si>
    <t>O</t>
  </si>
  <si>
    <t>C</t>
  </si>
  <si>
    <t>T</t>
  </si>
  <si>
    <t>E</t>
  </si>
  <si>
    <t>Number of host</t>
  </si>
  <si>
    <t>VLAN 1 S3</t>
  </si>
  <si>
    <t>VLAN 1 S2</t>
  </si>
  <si>
    <t>ISL 1</t>
  </si>
  <si>
    <t>ISL 2</t>
  </si>
  <si>
    <t>ISL 3</t>
  </si>
  <si>
    <t>148.40.0.1</t>
  </si>
  <si>
    <t>148.40.8.1</t>
  </si>
  <si>
    <t>148.40.8.129</t>
  </si>
  <si>
    <t>148.40.8.193</t>
  </si>
  <si>
    <t>148.40.8.225</t>
  </si>
  <si>
    <t>148.40.9.1</t>
  </si>
  <si>
    <t>148.40.9.33 - 148.40.9.34</t>
  </si>
  <si>
    <t>148.40.9.37 - 148.40.9.38</t>
  </si>
  <si>
    <t>148.40.9.41 - 148.40.9.42</t>
  </si>
  <si>
    <t>204.3.50.1</t>
  </si>
  <si>
    <t>204.3.50.2</t>
  </si>
  <si>
    <t>138.80.0.1</t>
  </si>
  <si>
    <t>44.0.0.1</t>
  </si>
  <si>
    <t>159.23.0.1</t>
  </si>
  <si>
    <t>216.12.5.1</t>
  </si>
  <si>
    <t>148.40.0.2</t>
  </si>
  <si>
    <t>148.40.8.2</t>
  </si>
  <si>
    <t>vlan 112</t>
  </si>
  <si>
    <t>Peas</t>
  </si>
  <si>
    <t>Flour</t>
  </si>
  <si>
    <t>Rice</t>
  </si>
  <si>
    <t>131.40.0.0</t>
  </si>
  <si>
    <t>131.40.0.0 /17</t>
  </si>
  <si>
    <t>131.40.2.0</t>
  </si>
  <si>
    <t>131.40.3.0</t>
  </si>
  <si>
    <t>131.40.3.64</t>
  </si>
  <si>
    <t>131.40.3.96</t>
  </si>
  <si>
    <t>131.40.3.128</t>
  </si>
  <si>
    <t>131.40.3.160</t>
  </si>
  <si>
    <t>131.40.3.164</t>
  </si>
  <si>
    <t>131.40.3.168</t>
  </si>
  <si>
    <t>131.40.0.1</t>
  </si>
  <si>
    <t>Subnet ID</t>
  </si>
  <si>
    <t>131.40.2.1</t>
  </si>
  <si>
    <t>131.40.3.1</t>
  </si>
  <si>
    <t>131.40.3.65</t>
  </si>
  <si>
    <t>131.40.3.129</t>
  </si>
  <si>
    <t>131.40.3.161 - 131.40.3.162</t>
  </si>
  <si>
    <t>131.40.3.165 - 131.40.3.166</t>
  </si>
  <si>
    <t>131.40.3.169 - 131.40.3.170</t>
  </si>
  <si>
    <t>131.40.3.97</t>
  </si>
  <si>
    <t>211.13.80.1</t>
  </si>
  <si>
    <t>211.13.80.2</t>
  </si>
  <si>
    <t>143.18.0.0 /16</t>
  </si>
  <si>
    <t>74.0.0.0 /8</t>
  </si>
  <si>
    <t>169.33.0.0 /16</t>
  </si>
  <si>
    <t>211.5.31.0 /24</t>
  </si>
  <si>
    <t>131.40.0.2</t>
  </si>
  <si>
    <t>131.40.2.2</t>
  </si>
  <si>
    <t>131.40.0.0 /23</t>
  </si>
  <si>
    <t>131.40.2.0 /24</t>
  </si>
  <si>
    <t>131.40.3.0 /26</t>
  </si>
  <si>
    <t>131.40.3.64 /27</t>
  </si>
  <si>
    <t>131.40.3.128 /29</t>
  </si>
  <si>
    <t>131.40.3.160 /30</t>
  </si>
  <si>
    <t>131.40.3.164 /30</t>
  </si>
  <si>
    <t>131.40.3.168 /30</t>
  </si>
  <si>
    <t>131.40.3.96 /27</t>
  </si>
  <si>
    <t>211.13.80.0 /30</t>
  </si>
  <si>
    <t>vlan 184</t>
  </si>
  <si>
    <t>vlan 840</t>
  </si>
  <si>
    <t>vlan 154</t>
  </si>
  <si>
    <t>Lantur S3 Management</t>
  </si>
  <si>
    <t>Udgir S2 Management</t>
  </si>
  <si>
    <t>3P</t>
  </si>
  <si>
    <t>4P</t>
  </si>
  <si>
    <t>145.41.0.0 /16</t>
  </si>
  <si>
    <t>145.41.0.0</t>
  </si>
  <si>
    <t>145.41.2.0</t>
  </si>
  <si>
    <t>145.41.3.0</t>
  </si>
  <si>
    <t>145.41.3.128</t>
  </si>
  <si>
    <t>145.41.3.160</t>
  </si>
  <si>
    <t>145.41.3.192</t>
  </si>
  <si>
    <t>145.41.3.208</t>
  </si>
  <si>
    <t>145.41.3.212</t>
  </si>
  <si>
    <t>145.41.3.216</t>
  </si>
  <si>
    <t>Orange</t>
  </si>
  <si>
    <t>White</t>
  </si>
  <si>
    <t>Grey</t>
  </si>
  <si>
    <t>145.41.0.0 /23</t>
  </si>
  <si>
    <t>145.41.2.0 /24</t>
  </si>
  <si>
    <t>145.41.3.0 /25</t>
  </si>
  <si>
    <t>145.41.3.128 /27</t>
  </si>
  <si>
    <t>145.41.3.192 /28</t>
  </si>
  <si>
    <t>145.41.3.160 /27</t>
  </si>
  <si>
    <t>145.41.3.208 /30</t>
  </si>
  <si>
    <t>145.41.3.212 /30</t>
  </si>
  <si>
    <t>145.41.3.216 /30</t>
  </si>
  <si>
    <t>R3 S0/2/0 - R4 S0/1/1</t>
  </si>
  <si>
    <t xml:space="preserve">ISP Link </t>
  </si>
  <si>
    <t>211.11.50.0 /30</t>
  </si>
  <si>
    <t>211.11.50.1 - 211.11.50.2</t>
  </si>
  <si>
    <t>145.41.0.1</t>
  </si>
  <si>
    <t>145.41.2.1</t>
  </si>
  <si>
    <t>145.41.3.1</t>
  </si>
  <si>
    <t>145.41.3.129</t>
  </si>
  <si>
    <t>145.41.3.193</t>
  </si>
  <si>
    <t>145.41.3.209 - 145.41.3.210</t>
  </si>
  <si>
    <t>145.41.3.213 - 145.41.3.214</t>
  </si>
  <si>
    <t>145.41.3.217 - 145.41.3.218</t>
  </si>
  <si>
    <t>145.41.3.161</t>
  </si>
  <si>
    <t>182.18.0.0 /16</t>
  </si>
  <si>
    <t>182.18.0.1</t>
  </si>
  <si>
    <t>121.0.0.0 /8</t>
  </si>
  <si>
    <t>121.0.0.1</t>
  </si>
  <si>
    <t>141.66.0.0 /16</t>
  </si>
  <si>
    <t>141.66.0.1</t>
  </si>
  <si>
    <t>217.2.45.0 /24</t>
  </si>
  <si>
    <t>217.2.45.1</t>
  </si>
  <si>
    <t>145.41.0.2</t>
  </si>
  <si>
    <t>145.41.2.2</t>
  </si>
  <si>
    <t>5P</t>
  </si>
  <si>
    <t>81.0.0.0/8</t>
  </si>
  <si>
    <t>81.0.0.0/21</t>
  </si>
  <si>
    <t>81.0.8.0/24</t>
  </si>
  <si>
    <t>81.0.9.0/27</t>
  </si>
  <si>
    <t>81.0.9.32/27</t>
  </si>
  <si>
    <t>81.0.9.64/28</t>
  </si>
  <si>
    <t>81.0.9.80/30</t>
  </si>
  <si>
    <t>81.0.9.84/30</t>
  </si>
  <si>
    <t>vlan 195</t>
  </si>
  <si>
    <t>Green</t>
  </si>
  <si>
    <t>Blue</t>
  </si>
  <si>
    <t>201.45.30.0/30</t>
  </si>
  <si>
    <t>External Server 3</t>
  </si>
  <si>
    <t>External Server 4</t>
  </si>
  <si>
    <t>148.33.0.0/16</t>
  </si>
  <si>
    <t>171.90.0.0/16</t>
  </si>
  <si>
    <t>201.2.44.0/24</t>
  </si>
  <si>
    <t>vlan 516</t>
  </si>
  <si>
    <t>Dogs</t>
  </si>
  <si>
    <t>Cats</t>
  </si>
  <si>
    <t>Birds</t>
  </si>
  <si>
    <t>Nagri S3 Management</t>
  </si>
  <si>
    <t>81.0.0.0/22</t>
  </si>
  <si>
    <t>81.0.4.0/24</t>
  </si>
  <si>
    <t>81.0.5.0/25</t>
  </si>
  <si>
    <t>Name/Description</t>
  </si>
  <si>
    <t>191.22.40.0/30</t>
  </si>
  <si>
    <t xml:space="preserve">Internal Serial Link </t>
  </si>
  <si>
    <t>154.3.0.0/16</t>
  </si>
  <si>
    <t>18.0.0.0/8</t>
  </si>
  <si>
    <t>201.12.80.0.0/24</t>
  </si>
  <si>
    <t>162.55.0.0/16</t>
  </si>
  <si>
    <t>81.0.5.128/27</t>
  </si>
  <si>
    <t>81.0.5.160/29</t>
  </si>
  <si>
    <t>81.0.5.168/30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</si>
</sst>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4" xfId="0" applyBorder="1"/>
    <xf numFmtId="0" fontId="6" fillId="0" borderId="5" xfId="0" applyFont="1" applyBorder="1"/>
    <xf numFmtId="0" fontId="6" fillId="0" borderId="4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6" fillId="0" borderId="6" xfId="0" applyFont="1" applyBorder="1"/>
    <xf numFmtId="0" fontId="6" fillId="0" borderId="7" xfId="0" applyFont="1" applyBorder="1"/>
    <xf numFmtId="0" fontId="5" fillId="0" borderId="0" xfId="0" applyFont="1"/>
    <xf numFmtId="0" fontId="5" fillId="0" borderId="4" xfId="0" applyFont="1" applyBorder="1"/>
    <xf numFmtId="0" fontId="0" fillId="0" borderId="9" xfId="0" applyBorder="1"/>
    <xf numFmtId="0" fontId="5" fillId="0" borderId="6" xfId="0" applyFont="1" applyBorder="1"/>
    <xf numFmtId="0" fontId="5" fillId="0" borderId="7" xfId="0" applyFont="1" applyBorder="1"/>
    <xf numFmtId="0" fontId="0" fillId="2" borderId="0" xfId="0" applyFill="1"/>
    <xf numFmtId="0" fontId="0" fillId="3" borderId="0" xfId="0" applyFill="1"/>
    <xf numFmtId="0" fontId="5" fillId="3" borderId="0" xfId="0" applyFont="1" applyFill="1"/>
    <xf numFmtId="0" fontId="0" fillId="3" borderId="9" xfId="0" applyFill="1" applyBorder="1"/>
    <xf numFmtId="0" fontId="5" fillId="3" borderId="9" xfId="0" applyFont="1" applyFill="1" applyBorder="1"/>
    <xf numFmtId="0" fontId="0" fillId="4" borderId="0" xfId="0" applyFill="1"/>
    <xf numFmtId="0" fontId="5" fillId="4" borderId="0" xfId="0" applyFont="1" applyFill="1"/>
    <xf numFmtId="0" fontId="0" fillId="4" borderId="9" xfId="0" applyFill="1" applyBorder="1"/>
    <xf numFmtId="0" fontId="5" fillId="4" borderId="9" xfId="0" applyFont="1" applyFill="1" applyBorder="1"/>
    <xf numFmtId="0" fontId="0" fillId="5" borderId="0" xfId="0" applyFill="1"/>
    <xf numFmtId="0" fontId="5" fillId="5" borderId="0" xfId="0" applyFont="1" applyFill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7" borderId="0" xfId="0" applyFill="1"/>
    <xf numFmtId="0" fontId="0" fillId="7" borderId="9" xfId="0" applyFill="1" applyBorder="1"/>
    <xf numFmtId="0" fontId="0" fillId="3" borderId="9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8" borderId="0" xfId="0" applyFill="1"/>
    <xf numFmtId="0" fontId="0" fillId="8" borderId="9" xfId="0" applyFill="1" applyBorder="1"/>
    <xf numFmtId="0" fontId="4" fillId="0" borderId="4" xfId="0" applyFont="1" applyBorder="1"/>
    <xf numFmtId="0" fontId="4" fillId="0" borderId="0" xfId="0" applyFont="1"/>
    <xf numFmtId="0" fontId="8" fillId="0" borderId="0" xfId="0" applyFont="1" applyAlignment="1">
      <alignment horizontal="center"/>
    </xf>
    <xf numFmtId="0" fontId="3" fillId="0" borderId="4" xfId="0" applyFont="1" applyBorder="1"/>
    <xf numFmtId="0" fontId="3" fillId="0" borderId="0" xfId="0" applyFont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5" fillId="0" borderId="12" xfId="0" applyFont="1" applyBorder="1"/>
    <xf numFmtId="0" fontId="0" fillId="0" borderId="12" xfId="0" applyBorder="1"/>
    <xf numFmtId="0" fontId="8" fillId="0" borderId="13" xfId="0" applyFont="1" applyBorder="1"/>
    <xf numFmtId="0" fontId="5" fillId="0" borderId="14" xfId="0" applyFont="1" applyBorder="1"/>
    <xf numFmtId="0" fontId="0" fillId="0" borderId="15" xfId="0" applyBorder="1"/>
    <xf numFmtId="0" fontId="5" fillId="0" borderId="16" xfId="0" applyFont="1" applyBorder="1"/>
    <xf numFmtId="0" fontId="0" fillId="0" borderId="17" xfId="0" applyBorder="1"/>
    <xf numFmtId="0" fontId="0" fillId="0" borderId="18" xfId="0" applyBorder="1"/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/>
    <xf numFmtId="0" fontId="3" fillId="0" borderId="15" xfId="0" applyFont="1" applyBorder="1"/>
    <xf numFmtId="0" fontId="0" fillId="0" borderId="0" xfId="0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9" borderId="0" xfId="0" applyFont="1" applyFill="1"/>
    <xf numFmtId="0" fontId="5" fillId="9" borderId="9" xfId="0" applyFont="1" applyFill="1" applyBorder="1"/>
    <xf numFmtId="0" fontId="0" fillId="9" borderId="5" xfId="0" applyFill="1" applyBorder="1"/>
    <xf numFmtId="0" fontId="2" fillId="0" borderId="4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4" xfId="0" applyFont="1" applyBorder="1"/>
    <xf numFmtId="0" fontId="1" fillId="0" borderId="0" xfId="0" applyFont="1"/>
    <xf numFmtId="0" fontId="1" fillId="9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B7B9-BF66-4174-8350-0B8A447FAFCB}">
  <dimension ref="A1:H18"/>
  <sheetViews>
    <sheetView workbookViewId="0">
      <selection activeCell="C13" sqref="C13"/>
    </sheetView>
  </sheetViews>
  <sheetFormatPr defaultRowHeight="14.4" x14ac:dyDescent="0.3"/>
  <cols>
    <col min="1" max="1" width="19.21875" customWidth="1"/>
    <col min="2" max="2" width="19.6640625" customWidth="1"/>
    <col min="3" max="3" width="15.44140625" customWidth="1"/>
    <col min="4" max="4" width="15" customWidth="1"/>
    <col min="6" max="6" width="24.109375" customWidth="1"/>
    <col min="7" max="7" width="16.77734375" customWidth="1"/>
    <col min="8" max="8" width="14.88671875" customWidth="1"/>
  </cols>
  <sheetData>
    <row r="1" spans="1:8" x14ac:dyDescent="0.3">
      <c r="A1" s="5" t="s">
        <v>32</v>
      </c>
      <c r="B1" s="6" t="s">
        <v>33</v>
      </c>
      <c r="C1" s="6" t="s">
        <v>34</v>
      </c>
      <c r="D1" s="7" t="s">
        <v>35</v>
      </c>
    </row>
    <row r="2" spans="1:8" x14ac:dyDescent="0.3">
      <c r="A2" s="8" t="s">
        <v>22</v>
      </c>
      <c r="B2" s="4" t="s">
        <v>18</v>
      </c>
      <c r="C2" s="4" t="s">
        <v>56</v>
      </c>
      <c r="D2" s="9" t="s">
        <v>28</v>
      </c>
      <c r="H2" s="3"/>
    </row>
    <row r="3" spans="1:8" x14ac:dyDescent="0.3">
      <c r="A3" s="8" t="s">
        <v>23</v>
      </c>
      <c r="B3" s="4" t="s">
        <v>19</v>
      </c>
      <c r="C3" s="4" t="s">
        <v>57</v>
      </c>
      <c r="D3" s="9" t="s">
        <v>29</v>
      </c>
    </row>
    <row r="4" spans="1:8" x14ac:dyDescent="0.3">
      <c r="A4" s="8" t="s">
        <v>25</v>
      </c>
      <c r="B4" s="4" t="s">
        <v>20</v>
      </c>
      <c r="C4" s="4" t="s">
        <v>58</v>
      </c>
      <c r="D4" s="9" t="s">
        <v>30</v>
      </c>
    </row>
    <row r="5" spans="1:8" x14ac:dyDescent="0.3">
      <c r="A5" s="8" t="s">
        <v>24</v>
      </c>
      <c r="C5" s="4" t="s">
        <v>26</v>
      </c>
      <c r="D5" s="9" t="s">
        <v>31</v>
      </c>
    </row>
    <row r="6" spans="1:8" x14ac:dyDescent="0.3">
      <c r="A6" s="8" t="s">
        <v>36</v>
      </c>
      <c r="B6" s="4" t="s">
        <v>37</v>
      </c>
      <c r="C6" s="4" t="s">
        <v>59</v>
      </c>
      <c r="D6" s="9" t="s">
        <v>30</v>
      </c>
    </row>
    <row r="7" spans="1:8" x14ac:dyDescent="0.3">
      <c r="A7" s="17" t="s">
        <v>38</v>
      </c>
      <c r="B7" s="4" t="s">
        <v>39</v>
      </c>
      <c r="C7" s="4" t="s">
        <v>60</v>
      </c>
      <c r="D7" s="9" t="s">
        <v>61</v>
      </c>
      <c r="H7" s="4"/>
    </row>
    <row r="8" spans="1:8" x14ac:dyDescent="0.3">
      <c r="A8" s="17" t="s">
        <v>40</v>
      </c>
      <c r="B8" s="4" t="s">
        <v>41</v>
      </c>
      <c r="C8" s="4" t="s">
        <v>62</v>
      </c>
      <c r="D8" s="9" t="s">
        <v>61</v>
      </c>
    </row>
    <row r="9" spans="1:8" x14ac:dyDescent="0.3">
      <c r="A9" s="10" t="s">
        <v>42</v>
      </c>
      <c r="B9" s="4" t="s">
        <v>44</v>
      </c>
      <c r="C9" s="4" t="s">
        <v>63</v>
      </c>
      <c r="D9" s="9" t="s">
        <v>61</v>
      </c>
    </row>
    <row r="10" spans="1:8" x14ac:dyDescent="0.3">
      <c r="A10" s="10" t="s">
        <v>43</v>
      </c>
      <c r="B10" s="4" t="s">
        <v>45</v>
      </c>
      <c r="C10" s="4" t="s">
        <v>64</v>
      </c>
      <c r="D10" s="9" t="s">
        <v>61</v>
      </c>
    </row>
    <row r="11" spans="1:8" x14ac:dyDescent="0.3">
      <c r="A11" s="10" t="s">
        <v>46</v>
      </c>
      <c r="B11" s="4" t="s">
        <v>50</v>
      </c>
      <c r="C11" s="4" t="s">
        <v>65</v>
      </c>
      <c r="D11" s="9" t="s">
        <v>66</v>
      </c>
    </row>
    <row r="12" spans="1:8" x14ac:dyDescent="0.3">
      <c r="A12" s="10" t="s">
        <v>47</v>
      </c>
      <c r="B12" s="4" t="s">
        <v>51</v>
      </c>
      <c r="C12" s="4" t="s">
        <v>67</v>
      </c>
      <c r="D12" s="9" t="s">
        <v>68</v>
      </c>
    </row>
    <row r="13" spans="1:8" x14ac:dyDescent="0.3">
      <c r="A13" s="10" t="s">
        <v>48</v>
      </c>
      <c r="B13" s="4" t="s">
        <v>52</v>
      </c>
      <c r="C13" s="4" t="s">
        <v>69</v>
      </c>
      <c r="D13" s="9" t="s">
        <v>66</v>
      </c>
    </row>
    <row r="14" spans="1:8" x14ac:dyDescent="0.3">
      <c r="A14" s="10" t="s">
        <v>49</v>
      </c>
      <c r="B14" s="4" t="s">
        <v>53</v>
      </c>
      <c r="C14" s="4" t="s">
        <v>70</v>
      </c>
      <c r="D14" s="9" t="s">
        <v>71</v>
      </c>
    </row>
    <row r="15" spans="1:8" x14ac:dyDescent="0.3">
      <c r="A15" s="10" t="s">
        <v>54</v>
      </c>
      <c r="B15" s="4" t="s">
        <v>22</v>
      </c>
      <c r="C15" s="4" t="s">
        <v>72</v>
      </c>
      <c r="D15" s="9" t="s">
        <v>28</v>
      </c>
    </row>
    <row r="16" spans="1:8" x14ac:dyDescent="0.3">
      <c r="A16" s="10" t="s">
        <v>55</v>
      </c>
      <c r="B16" s="4" t="s">
        <v>23</v>
      </c>
      <c r="C16" s="4" t="s">
        <v>73</v>
      </c>
      <c r="D16" s="9" t="s">
        <v>29</v>
      </c>
    </row>
    <row r="17" spans="1:4" x14ac:dyDescent="0.3">
      <c r="A17" s="8"/>
      <c r="D17" s="11"/>
    </row>
    <row r="18" spans="1:4" ht="15" thickBot="1" x14ac:dyDescent="0.35">
      <c r="A18" s="14" t="s">
        <v>74</v>
      </c>
      <c r="B18" s="12"/>
      <c r="C18" s="15" t="s">
        <v>26</v>
      </c>
      <c r="D18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2102-E037-438A-BE1F-4A79851B1E6C}">
  <dimension ref="A1:D18"/>
  <sheetViews>
    <sheetView workbookViewId="0">
      <selection activeCell="C17" sqref="C17"/>
    </sheetView>
  </sheetViews>
  <sheetFormatPr defaultRowHeight="14.4" x14ac:dyDescent="0.3"/>
  <cols>
    <col min="1" max="1" width="20" customWidth="1"/>
    <col min="2" max="2" width="22.21875" customWidth="1"/>
    <col min="3" max="3" width="18" customWidth="1"/>
    <col min="4" max="4" width="17.77734375" customWidth="1"/>
  </cols>
  <sheetData>
    <row r="1" spans="1:4" x14ac:dyDescent="0.3">
      <c r="A1" s="5" t="s">
        <v>32</v>
      </c>
      <c r="B1" s="6" t="s">
        <v>33</v>
      </c>
      <c r="C1" s="6" t="s">
        <v>34</v>
      </c>
      <c r="D1" s="7" t="s">
        <v>35</v>
      </c>
    </row>
    <row r="2" spans="1:4" x14ac:dyDescent="0.3">
      <c r="A2" s="8" t="s">
        <v>22</v>
      </c>
      <c r="B2" s="4" t="s">
        <v>18</v>
      </c>
      <c r="C2" s="4" t="s">
        <v>56</v>
      </c>
      <c r="D2" s="9" t="s">
        <v>28</v>
      </c>
    </row>
    <row r="3" spans="1:4" x14ac:dyDescent="0.3">
      <c r="A3" s="8" t="s">
        <v>23</v>
      </c>
      <c r="B3" s="4" t="s">
        <v>19</v>
      </c>
      <c r="C3" s="4" t="s">
        <v>57</v>
      </c>
      <c r="D3" s="9" t="s">
        <v>29</v>
      </c>
    </row>
    <row r="4" spans="1:4" x14ac:dyDescent="0.3">
      <c r="A4" s="8" t="s">
        <v>25</v>
      </c>
      <c r="B4" s="4" t="s">
        <v>20</v>
      </c>
      <c r="C4" s="4" t="s">
        <v>58</v>
      </c>
      <c r="D4" s="9" t="s">
        <v>30</v>
      </c>
    </row>
    <row r="5" spans="1:4" x14ac:dyDescent="0.3">
      <c r="A5" s="8" t="s">
        <v>24</v>
      </c>
      <c r="C5" s="4" t="s">
        <v>26</v>
      </c>
      <c r="D5" s="9" t="s">
        <v>31</v>
      </c>
    </row>
    <row r="6" spans="1:4" x14ac:dyDescent="0.3">
      <c r="A6" s="8" t="s">
        <v>36</v>
      </c>
      <c r="B6" s="4" t="s">
        <v>37</v>
      </c>
      <c r="C6" s="4" t="s">
        <v>59</v>
      </c>
      <c r="D6" s="9" t="s">
        <v>30</v>
      </c>
    </row>
    <row r="7" spans="1:4" x14ac:dyDescent="0.3">
      <c r="A7" s="10" t="s">
        <v>38</v>
      </c>
      <c r="B7" s="4" t="s">
        <v>39</v>
      </c>
      <c r="C7" s="4" t="s">
        <v>60</v>
      </c>
      <c r="D7" s="9" t="s">
        <v>61</v>
      </c>
    </row>
    <row r="8" spans="1:4" x14ac:dyDescent="0.3">
      <c r="A8" s="10" t="s">
        <v>40</v>
      </c>
      <c r="B8" s="4" t="s">
        <v>41</v>
      </c>
      <c r="C8" s="4" t="s">
        <v>62</v>
      </c>
      <c r="D8" s="9" t="s">
        <v>61</v>
      </c>
    </row>
    <row r="9" spans="1:4" x14ac:dyDescent="0.3">
      <c r="A9" s="10" t="s">
        <v>42</v>
      </c>
      <c r="B9" s="4" t="s">
        <v>44</v>
      </c>
      <c r="C9" s="4" t="s">
        <v>63</v>
      </c>
      <c r="D9" s="9" t="s">
        <v>61</v>
      </c>
    </row>
    <row r="10" spans="1:4" x14ac:dyDescent="0.3">
      <c r="A10" s="10" t="s">
        <v>43</v>
      </c>
      <c r="B10" s="4" t="s">
        <v>45</v>
      </c>
      <c r="C10" s="4" t="s">
        <v>64</v>
      </c>
      <c r="D10" s="9" t="s">
        <v>61</v>
      </c>
    </row>
    <row r="11" spans="1:4" x14ac:dyDescent="0.3">
      <c r="A11" s="10" t="s">
        <v>46</v>
      </c>
      <c r="B11" s="4" t="s">
        <v>50</v>
      </c>
      <c r="C11" s="4" t="s">
        <v>65</v>
      </c>
      <c r="D11" s="9" t="s">
        <v>66</v>
      </c>
    </row>
    <row r="12" spans="1:4" x14ac:dyDescent="0.3">
      <c r="A12" s="10" t="s">
        <v>47</v>
      </c>
      <c r="B12" s="4" t="s">
        <v>51</v>
      </c>
      <c r="C12" s="4" t="s">
        <v>67</v>
      </c>
      <c r="D12" s="9" t="s">
        <v>68</v>
      </c>
    </row>
    <row r="13" spans="1:4" x14ac:dyDescent="0.3">
      <c r="A13" s="10" t="s">
        <v>48</v>
      </c>
      <c r="B13" s="4" t="s">
        <v>52</v>
      </c>
      <c r="C13" s="4" t="s">
        <v>69</v>
      </c>
      <c r="D13" s="9" t="s">
        <v>66</v>
      </c>
    </row>
    <row r="14" spans="1:4" x14ac:dyDescent="0.3">
      <c r="A14" s="10" t="s">
        <v>49</v>
      </c>
      <c r="B14" s="4" t="s">
        <v>53</v>
      </c>
      <c r="C14" s="4" t="s">
        <v>70</v>
      </c>
      <c r="D14" s="9" t="s">
        <v>71</v>
      </c>
    </row>
    <row r="15" spans="1:4" x14ac:dyDescent="0.3">
      <c r="A15" s="10" t="s">
        <v>54</v>
      </c>
      <c r="B15" s="4" t="s">
        <v>22</v>
      </c>
      <c r="C15" s="4" t="s">
        <v>72</v>
      </c>
      <c r="D15" s="9" t="s">
        <v>28</v>
      </c>
    </row>
    <row r="16" spans="1:4" x14ac:dyDescent="0.3">
      <c r="A16" s="10" t="s">
        <v>55</v>
      </c>
      <c r="B16" s="4" t="s">
        <v>23</v>
      </c>
      <c r="C16" s="4" t="s">
        <v>73</v>
      </c>
      <c r="D16" s="9" t="s">
        <v>29</v>
      </c>
    </row>
    <row r="17" spans="1:4" x14ac:dyDescent="0.3">
      <c r="A17" s="8" t="s">
        <v>75</v>
      </c>
      <c r="C17" s="16" t="s">
        <v>27</v>
      </c>
      <c r="D17" s="9" t="s">
        <v>31</v>
      </c>
    </row>
    <row r="18" spans="1:4" ht="15" thickBot="1" x14ac:dyDescent="0.35">
      <c r="A18" s="14" t="s">
        <v>74</v>
      </c>
      <c r="B18" s="12"/>
      <c r="C18" s="15" t="s">
        <v>26</v>
      </c>
      <c r="D1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BB0E-6BF2-462F-808A-DCE76CF20C88}">
  <dimension ref="A1:D20"/>
  <sheetViews>
    <sheetView workbookViewId="0">
      <selection activeCell="A23" sqref="A23"/>
    </sheetView>
  </sheetViews>
  <sheetFormatPr defaultRowHeight="14.4" x14ac:dyDescent="0.3"/>
  <cols>
    <col min="1" max="1" width="20" customWidth="1"/>
    <col min="2" max="2" width="23.5546875" customWidth="1"/>
    <col min="3" max="3" width="23.21875" customWidth="1"/>
    <col min="4" max="4" width="19" customWidth="1"/>
  </cols>
  <sheetData>
    <row r="1" spans="1:4" x14ac:dyDescent="0.3">
      <c r="A1" s="5" t="s">
        <v>32</v>
      </c>
      <c r="B1" s="6" t="s">
        <v>33</v>
      </c>
      <c r="C1" s="6" t="s">
        <v>34</v>
      </c>
      <c r="D1" s="7" t="s">
        <v>35</v>
      </c>
    </row>
    <row r="2" spans="1:4" x14ac:dyDescent="0.3">
      <c r="A2" s="17" t="s">
        <v>22</v>
      </c>
      <c r="B2" s="16" t="s">
        <v>84</v>
      </c>
      <c r="C2" t="s">
        <v>151</v>
      </c>
      <c r="D2" s="27" t="s">
        <v>129</v>
      </c>
    </row>
    <row r="3" spans="1:4" x14ac:dyDescent="0.3">
      <c r="A3" s="17" t="s">
        <v>23</v>
      </c>
      <c r="B3" s="16" t="s">
        <v>85</v>
      </c>
      <c r="C3" t="s">
        <v>152</v>
      </c>
      <c r="D3" s="25" t="s">
        <v>29</v>
      </c>
    </row>
    <row r="4" spans="1:4" x14ac:dyDescent="0.3">
      <c r="A4" s="17" t="s">
        <v>76</v>
      </c>
      <c r="B4" s="16" t="s">
        <v>86</v>
      </c>
      <c r="C4" t="s">
        <v>153</v>
      </c>
      <c r="D4" s="23" t="s">
        <v>30</v>
      </c>
    </row>
    <row r="5" spans="1:4" x14ac:dyDescent="0.3">
      <c r="A5" s="17" t="s">
        <v>77</v>
      </c>
      <c r="B5" s="16" t="s">
        <v>87</v>
      </c>
      <c r="C5" t="s">
        <v>155</v>
      </c>
      <c r="D5" s="23" t="s">
        <v>31</v>
      </c>
    </row>
    <row r="6" spans="1:4" x14ac:dyDescent="0.3">
      <c r="A6" s="17" t="s">
        <v>24</v>
      </c>
      <c r="B6" s="16" t="s">
        <v>88</v>
      </c>
      <c r="C6" t="s">
        <v>156</v>
      </c>
      <c r="D6" s="23" t="s">
        <v>31</v>
      </c>
    </row>
    <row r="7" spans="1:4" ht="16.2" customHeight="1" x14ac:dyDescent="0.3">
      <c r="A7" s="17" t="s">
        <v>38</v>
      </c>
      <c r="B7" s="16" t="s">
        <v>89</v>
      </c>
      <c r="C7" t="s">
        <v>157</v>
      </c>
      <c r="D7" s="23" t="s">
        <v>61</v>
      </c>
    </row>
    <row r="8" spans="1:4" x14ac:dyDescent="0.3">
      <c r="A8" s="17" t="s">
        <v>40</v>
      </c>
      <c r="B8" s="16" t="s">
        <v>90</v>
      </c>
      <c r="C8" t="s">
        <v>158</v>
      </c>
      <c r="D8" s="23" t="s">
        <v>61</v>
      </c>
    </row>
    <row r="9" spans="1:4" x14ac:dyDescent="0.3">
      <c r="A9" s="17" t="s">
        <v>78</v>
      </c>
      <c r="B9" s="16" t="s">
        <v>91</v>
      </c>
      <c r="C9" t="s">
        <v>159</v>
      </c>
      <c r="D9" s="23" t="s">
        <v>61</v>
      </c>
    </row>
    <row r="10" spans="1:4" x14ac:dyDescent="0.3">
      <c r="A10" s="17" t="s">
        <v>21</v>
      </c>
      <c r="B10" s="16" t="s">
        <v>46</v>
      </c>
      <c r="C10" t="s">
        <v>154</v>
      </c>
      <c r="D10" s="23" t="s">
        <v>31</v>
      </c>
    </row>
    <row r="11" spans="1:4" x14ac:dyDescent="0.3">
      <c r="A11" s="17" t="s">
        <v>42</v>
      </c>
      <c r="B11" s="16" t="s">
        <v>92</v>
      </c>
      <c r="C11" t="s">
        <v>160</v>
      </c>
      <c r="D11" s="23" t="s">
        <v>61</v>
      </c>
    </row>
    <row r="12" spans="1:4" x14ac:dyDescent="0.3">
      <c r="A12" s="17" t="s">
        <v>43</v>
      </c>
      <c r="B12" s="16" t="s">
        <v>93</v>
      </c>
      <c r="C12" t="s">
        <v>161</v>
      </c>
      <c r="D12" s="23" t="s">
        <v>61</v>
      </c>
    </row>
    <row r="13" spans="1:4" x14ac:dyDescent="0.3">
      <c r="A13" s="17" t="s">
        <v>37</v>
      </c>
      <c r="B13" s="16" t="s">
        <v>94</v>
      </c>
      <c r="C13" t="s">
        <v>162</v>
      </c>
      <c r="D13" s="11" t="s">
        <v>66</v>
      </c>
    </row>
    <row r="14" spans="1:4" x14ac:dyDescent="0.3">
      <c r="A14" s="17" t="s">
        <v>79</v>
      </c>
      <c r="B14" s="16" t="s">
        <v>95</v>
      </c>
      <c r="C14" t="s">
        <v>163</v>
      </c>
      <c r="D14" s="11" t="s">
        <v>68</v>
      </c>
    </row>
    <row r="15" spans="1:4" x14ac:dyDescent="0.3">
      <c r="A15" s="17" t="s">
        <v>80</v>
      </c>
      <c r="B15" s="16" t="s">
        <v>96</v>
      </c>
      <c r="C15" t="s">
        <v>164</v>
      </c>
      <c r="D15" s="11" t="s">
        <v>66</v>
      </c>
    </row>
    <row r="16" spans="1:4" x14ac:dyDescent="0.3">
      <c r="A16" s="17" t="s">
        <v>81</v>
      </c>
      <c r="B16" s="16" t="s">
        <v>96</v>
      </c>
      <c r="C16" t="s">
        <v>165</v>
      </c>
      <c r="D16" s="11" t="s">
        <v>71</v>
      </c>
    </row>
    <row r="17" spans="1:4" x14ac:dyDescent="0.3">
      <c r="A17" s="17" t="s">
        <v>54</v>
      </c>
      <c r="B17" s="16" t="s">
        <v>22</v>
      </c>
      <c r="C17" t="s">
        <v>166</v>
      </c>
      <c r="D17" s="27" t="s">
        <v>129</v>
      </c>
    </row>
    <row r="18" spans="1:4" x14ac:dyDescent="0.3">
      <c r="A18" s="17" t="s">
        <v>55</v>
      </c>
      <c r="B18" s="16" t="s">
        <v>23</v>
      </c>
      <c r="C18" t="s">
        <v>167</v>
      </c>
      <c r="D18" s="25" t="s">
        <v>29</v>
      </c>
    </row>
    <row r="19" spans="1:4" x14ac:dyDescent="0.3">
      <c r="A19" s="17" t="s">
        <v>82</v>
      </c>
      <c r="B19" s="16" t="s">
        <v>97</v>
      </c>
      <c r="C19" t="s">
        <v>151</v>
      </c>
      <c r="D19" s="11"/>
    </row>
    <row r="20" spans="1:4" ht="15" thickBot="1" x14ac:dyDescent="0.35">
      <c r="A20" s="19" t="s">
        <v>83</v>
      </c>
      <c r="B20" s="20" t="s">
        <v>98</v>
      </c>
      <c r="C20" t="s">
        <v>152</v>
      </c>
      <c r="D2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BC5A-F307-441A-A959-68081BBF80FE}">
  <dimension ref="A1:E20"/>
  <sheetViews>
    <sheetView workbookViewId="0">
      <selection sqref="A1:E20"/>
    </sheetView>
  </sheetViews>
  <sheetFormatPr defaultRowHeight="14.4" x14ac:dyDescent="0.3"/>
  <cols>
    <col min="1" max="1" width="18.21875" bestFit="1" customWidth="1"/>
    <col min="2" max="2" width="21.33203125" customWidth="1"/>
    <col min="3" max="3" width="24.44140625" customWidth="1"/>
    <col min="4" max="4" width="19.33203125" customWidth="1"/>
    <col min="5" max="5" width="20.6640625" customWidth="1"/>
  </cols>
  <sheetData>
    <row r="1" spans="1:5" x14ac:dyDescent="0.3">
      <c r="A1" s="5" t="s">
        <v>32</v>
      </c>
      <c r="B1" s="6" t="s">
        <v>33</v>
      </c>
      <c r="C1" s="6" t="s">
        <v>34</v>
      </c>
      <c r="D1" s="7" t="s">
        <v>35</v>
      </c>
      <c r="E1" s="50" t="s">
        <v>183</v>
      </c>
    </row>
    <row r="2" spans="1:5" x14ac:dyDescent="0.3">
      <c r="A2" s="17" t="s">
        <v>22</v>
      </c>
      <c r="B2" s="49" t="s">
        <v>169</v>
      </c>
      <c r="C2" s="2" t="s">
        <v>182</v>
      </c>
      <c r="D2" s="27" t="s">
        <v>128</v>
      </c>
      <c r="E2" s="2" t="s">
        <v>200</v>
      </c>
    </row>
    <row r="3" spans="1:5" x14ac:dyDescent="0.3">
      <c r="A3" s="17" t="s">
        <v>23</v>
      </c>
      <c r="B3" s="49" t="s">
        <v>170</v>
      </c>
      <c r="C3" t="s">
        <v>184</v>
      </c>
      <c r="D3" s="27" t="s">
        <v>71</v>
      </c>
      <c r="E3" t="s">
        <v>201</v>
      </c>
    </row>
    <row r="4" spans="1:5" x14ac:dyDescent="0.3">
      <c r="A4" s="48" t="s">
        <v>168</v>
      </c>
      <c r="B4" s="49" t="s">
        <v>171</v>
      </c>
      <c r="C4" t="s">
        <v>185</v>
      </c>
      <c r="D4" s="23" t="s">
        <v>30</v>
      </c>
      <c r="E4" t="s">
        <v>202</v>
      </c>
    </row>
    <row r="5" spans="1:5" x14ac:dyDescent="0.3">
      <c r="A5" s="17" t="s">
        <v>77</v>
      </c>
      <c r="B5" s="16" t="s">
        <v>87</v>
      </c>
      <c r="C5" t="s">
        <v>186</v>
      </c>
      <c r="D5" s="23" t="s">
        <v>31</v>
      </c>
      <c r="E5" t="s">
        <v>203</v>
      </c>
    </row>
    <row r="6" spans="1:5" x14ac:dyDescent="0.3">
      <c r="A6" s="17" t="s">
        <v>24</v>
      </c>
      <c r="B6" s="16" t="s">
        <v>88</v>
      </c>
      <c r="C6" t="s">
        <v>187</v>
      </c>
      <c r="D6" s="23" t="s">
        <v>126</v>
      </c>
      <c r="E6" t="s">
        <v>204</v>
      </c>
    </row>
    <row r="7" spans="1:5" x14ac:dyDescent="0.3">
      <c r="A7" s="17" t="s">
        <v>38</v>
      </c>
      <c r="B7" s="16" t="s">
        <v>89</v>
      </c>
      <c r="C7" t="s">
        <v>188</v>
      </c>
      <c r="D7" s="23" t="s">
        <v>61</v>
      </c>
      <c r="E7" t="s">
        <v>205</v>
      </c>
    </row>
    <row r="8" spans="1:5" x14ac:dyDescent="0.3">
      <c r="A8" s="17" t="s">
        <v>40</v>
      </c>
      <c r="B8" s="16" t="s">
        <v>90</v>
      </c>
      <c r="C8" t="s">
        <v>189</v>
      </c>
      <c r="D8" s="23" t="s">
        <v>61</v>
      </c>
      <c r="E8" t="s">
        <v>206</v>
      </c>
    </row>
    <row r="9" spans="1:5" x14ac:dyDescent="0.3">
      <c r="A9" s="17" t="s">
        <v>78</v>
      </c>
      <c r="B9" s="16" t="s">
        <v>91</v>
      </c>
      <c r="C9" t="s">
        <v>190</v>
      </c>
      <c r="D9" s="23" t="s">
        <v>61</v>
      </c>
      <c r="E9" t="s">
        <v>207</v>
      </c>
    </row>
    <row r="10" spans="1:5" x14ac:dyDescent="0.3">
      <c r="A10" s="17" t="s">
        <v>21</v>
      </c>
      <c r="B10" s="16" t="s">
        <v>46</v>
      </c>
      <c r="C10" t="s">
        <v>191</v>
      </c>
      <c r="D10" s="23" t="s">
        <v>31</v>
      </c>
      <c r="E10" t="s">
        <v>208</v>
      </c>
    </row>
    <row r="11" spans="1:5" x14ac:dyDescent="0.3">
      <c r="A11" s="17" t="s">
        <v>42</v>
      </c>
      <c r="B11" s="16" t="s">
        <v>92</v>
      </c>
      <c r="C11" t="s">
        <v>192</v>
      </c>
      <c r="D11" s="23" t="s">
        <v>61</v>
      </c>
      <c r="E11" t="s">
        <v>209</v>
      </c>
    </row>
    <row r="12" spans="1:5" x14ac:dyDescent="0.3">
      <c r="A12" s="17" t="s">
        <v>43</v>
      </c>
      <c r="B12" s="16" t="s">
        <v>93</v>
      </c>
      <c r="C12" t="s">
        <v>193</v>
      </c>
      <c r="D12" s="23" t="s">
        <v>61</v>
      </c>
      <c r="E12" t="s">
        <v>209</v>
      </c>
    </row>
    <row r="13" spans="1:5" x14ac:dyDescent="0.3">
      <c r="A13" s="17" t="s">
        <v>37</v>
      </c>
      <c r="B13" s="16" t="s">
        <v>94</v>
      </c>
      <c r="C13" t="s">
        <v>162</v>
      </c>
      <c r="D13" s="11" t="s">
        <v>66</v>
      </c>
      <c r="E13" t="s">
        <v>194</v>
      </c>
    </row>
    <row r="14" spans="1:5" x14ac:dyDescent="0.3">
      <c r="A14" s="17" t="s">
        <v>79</v>
      </c>
      <c r="B14" s="16" t="s">
        <v>95</v>
      </c>
      <c r="C14" t="s">
        <v>163</v>
      </c>
      <c r="D14" s="11" t="s">
        <v>68</v>
      </c>
      <c r="E14" t="s">
        <v>195</v>
      </c>
    </row>
    <row r="15" spans="1:5" x14ac:dyDescent="0.3">
      <c r="A15" s="17" t="s">
        <v>80</v>
      </c>
      <c r="B15" s="16" t="s">
        <v>96</v>
      </c>
      <c r="C15" t="s">
        <v>164</v>
      </c>
      <c r="D15" s="11" t="s">
        <v>66</v>
      </c>
      <c r="E15" t="s">
        <v>196</v>
      </c>
    </row>
    <row r="16" spans="1:5" x14ac:dyDescent="0.3">
      <c r="A16" s="17" t="s">
        <v>81</v>
      </c>
      <c r="B16" s="16" t="s">
        <v>96</v>
      </c>
      <c r="C16" t="s">
        <v>165</v>
      </c>
      <c r="D16" s="11" t="s">
        <v>71</v>
      </c>
      <c r="E16" t="s">
        <v>197</v>
      </c>
    </row>
    <row r="17" spans="1:5" x14ac:dyDescent="0.3">
      <c r="A17" s="17" t="s">
        <v>54</v>
      </c>
      <c r="B17" s="16" t="s">
        <v>22</v>
      </c>
      <c r="C17" s="2" t="s">
        <v>198</v>
      </c>
      <c r="D17" s="27" t="s">
        <v>71</v>
      </c>
      <c r="E17" s="2" t="s">
        <v>200</v>
      </c>
    </row>
    <row r="18" spans="1:5" x14ac:dyDescent="0.3">
      <c r="A18" s="17" t="s">
        <v>55</v>
      </c>
      <c r="B18" s="16" t="s">
        <v>23</v>
      </c>
      <c r="C18" t="s">
        <v>199</v>
      </c>
      <c r="D18" s="25" t="s">
        <v>29</v>
      </c>
      <c r="E18" t="s">
        <v>201</v>
      </c>
    </row>
    <row r="19" spans="1:5" x14ac:dyDescent="0.3">
      <c r="A19" s="17" t="s">
        <v>82</v>
      </c>
      <c r="B19" s="16" t="s">
        <v>97</v>
      </c>
      <c r="C19" s="2" t="s">
        <v>182</v>
      </c>
      <c r="D19" s="27" t="s">
        <v>128</v>
      </c>
      <c r="E19" s="2" t="s">
        <v>200</v>
      </c>
    </row>
    <row r="20" spans="1:5" ht="15" thickBot="1" x14ac:dyDescent="0.35">
      <c r="A20" s="19" t="s">
        <v>83</v>
      </c>
      <c r="B20" s="20" t="s">
        <v>98</v>
      </c>
      <c r="C20" t="s">
        <v>184</v>
      </c>
      <c r="D20" s="27" t="s">
        <v>71</v>
      </c>
      <c r="E20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479-F76E-4CC0-80BF-BD57C02FD2C5}">
  <dimension ref="A1:D15"/>
  <sheetViews>
    <sheetView workbookViewId="0">
      <selection sqref="A1:D15"/>
    </sheetView>
  </sheetViews>
  <sheetFormatPr defaultRowHeight="14.4" x14ac:dyDescent="0.3"/>
  <cols>
    <col min="1" max="1" width="18.77734375" customWidth="1"/>
    <col min="2" max="2" width="21.5546875" customWidth="1"/>
    <col min="3" max="3" width="20.109375" customWidth="1"/>
    <col min="4" max="4" width="20.44140625" customWidth="1"/>
    <col min="5" max="5" width="17.88671875" customWidth="1"/>
  </cols>
  <sheetData>
    <row r="1" spans="1:4" ht="15" thickBot="1" x14ac:dyDescent="0.35">
      <c r="A1" s="5" t="s">
        <v>32</v>
      </c>
      <c r="B1" s="6" t="s">
        <v>33</v>
      </c>
      <c r="C1" s="50" t="s">
        <v>183</v>
      </c>
      <c r="D1" s="7" t="s">
        <v>35</v>
      </c>
    </row>
    <row r="2" spans="1:4" x14ac:dyDescent="0.3">
      <c r="A2" s="51" t="s">
        <v>210</v>
      </c>
      <c r="B2" s="75" t="s">
        <v>272</v>
      </c>
      <c r="C2" s="77" t="s">
        <v>264</v>
      </c>
      <c r="D2" s="71" t="s">
        <v>129</v>
      </c>
    </row>
    <row r="3" spans="1:4" x14ac:dyDescent="0.3">
      <c r="A3" s="51" t="s">
        <v>211</v>
      </c>
      <c r="B3" s="75" t="s">
        <v>273</v>
      </c>
      <c r="C3" s="78" t="s">
        <v>267</v>
      </c>
      <c r="D3" s="71" t="s">
        <v>31</v>
      </c>
    </row>
    <row r="4" spans="1:4" x14ac:dyDescent="0.3">
      <c r="A4" s="74" t="s">
        <v>271</v>
      </c>
      <c r="B4" s="52" t="s">
        <v>229</v>
      </c>
      <c r="C4" s="78" t="s">
        <v>265</v>
      </c>
      <c r="D4" s="71" t="s">
        <v>71</v>
      </c>
    </row>
    <row r="5" spans="1:4" x14ac:dyDescent="0.3">
      <c r="A5" s="17" t="s">
        <v>77</v>
      </c>
      <c r="B5" s="52" t="s">
        <v>213</v>
      </c>
      <c r="C5" s="78" t="s">
        <v>268</v>
      </c>
      <c r="D5" s="71" t="s">
        <v>127</v>
      </c>
    </row>
    <row r="6" spans="1:4" x14ac:dyDescent="0.3">
      <c r="A6" s="17" t="s">
        <v>38</v>
      </c>
      <c r="B6" s="75" t="s">
        <v>91</v>
      </c>
      <c r="C6" s="78" t="s">
        <v>269</v>
      </c>
      <c r="D6" s="71" t="s">
        <v>61</v>
      </c>
    </row>
    <row r="7" spans="1:4" x14ac:dyDescent="0.3">
      <c r="A7" s="17" t="s">
        <v>40</v>
      </c>
      <c r="B7" s="16" t="s">
        <v>90</v>
      </c>
      <c r="C7" s="78" t="s">
        <v>270</v>
      </c>
      <c r="D7" s="71" t="s">
        <v>61</v>
      </c>
    </row>
    <row r="8" spans="1:4" x14ac:dyDescent="0.3">
      <c r="A8" s="17" t="s">
        <v>21</v>
      </c>
      <c r="B8" s="16" t="s">
        <v>46</v>
      </c>
      <c r="C8" s="78" t="s">
        <v>266</v>
      </c>
      <c r="D8" s="71" t="s">
        <v>31</v>
      </c>
    </row>
    <row r="9" spans="1:4" x14ac:dyDescent="0.3">
      <c r="A9" s="51" t="s">
        <v>240</v>
      </c>
      <c r="B9" s="75" t="s">
        <v>90</v>
      </c>
      <c r="C9" s="76" t="s">
        <v>274</v>
      </c>
      <c r="D9" s="71" t="s">
        <v>61</v>
      </c>
    </row>
    <row r="10" spans="1:4" x14ac:dyDescent="0.3">
      <c r="A10" s="17" t="s">
        <v>37</v>
      </c>
      <c r="B10" s="16" t="s">
        <v>94</v>
      </c>
      <c r="C10" s="76" t="s">
        <v>277</v>
      </c>
      <c r="D10" s="73" t="s">
        <v>66</v>
      </c>
    </row>
    <row r="11" spans="1:4" x14ac:dyDescent="0.3">
      <c r="A11" s="17" t="s">
        <v>79</v>
      </c>
      <c r="B11" s="16" t="s">
        <v>95</v>
      </c>
      <c r="C11" s="76" t="s">
        <v>263</v>
      </c>
      <c r="D11" s="73" t="s">
        <v>68</v>
      </c>
    </row>
    <row r="12" spans="1:4" x14ac:dyDescent="0.3">
      <c r="A12" s="17" t="s">
        <v>80</v>
      </c>
      <c r="B12" s="75" t="s">
        <v>275</v>
      </c>
      <c r="C12" s="76" t="s">
        <v>278</v>
      </c>
      <c r="D12" s="73" t="s">
        <v>66</v>
      </c>
    </row>
    <row r="13" spans="1:4" ht="15" thickBot="1" x14ac:dyDescent="0.35">
      <c r="A13" s="17" t="s">
        <v>81</v>
      </c>
      <c r="B13" s="75" t="s">
        <v>276</v>
      </c>
      <c r="C13" s="76" t="s">
        <v>279</v>
      </c>
      <c r="D13" s="73" t="s">
        <v>71</v>
      </c>
    </row>
    <row r="14" spans="1:4" x14ac:dyDescent="0.3">
      <c r="A14" s="17" t="s">
        <v>54</v>
      </c>
      <c r="B14" s="52" t="s">
        <v>210</v>
      </c>
      <c r="C14" s="77" t="s">
        <v>264</v>
      </c>
      <c r="D14" s="71" t="s">
        <v>129</v>
      </c>
    </row>
    <row r="15" spans="1:4" x14ac:dyDescent="0.3">
      <c r="A15" s="17" t="s">
        <v>55</v>
      </c>
      <c r="B15" s="52" t="s">
        <v>211</v>
      </c>
      <c r="C15" s="78" t="s">
        <v>267</v>
      </c>
      <c r="D15" s="71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0DDF-03E0-4FB5-9FBE-73C8B9125925}">
  <dimension ref="A1:F17"/>
  <sheetViews>
    <sheetView workbookViewId="0">
      <selection sqref="A1:E17"/>
    </sheetView>
  </sheetViews>
  <sheetFormatPr defaultRowHeight="14.4" x14ac:dyDescent="0.3"/>
  <cols>
    <col min="1" max="1" width="17.88671875" customWidth="1"/>
    <col min="2" max="2" width="23.88671875" customWidth="1"/>
    <col min="3" max="3" width="26.6640625" customWidth="1"/>
    <col min="4" max="4" width="20.21875" customWidth="1"/>
    <col min="5" max="5" width="19.44140625" customWidth="1"/>
  </cols>
  <sheetData>
    <row r="1" spans="1:6" x14ac:dyDescent="0.3">
      <c r="A1" s="5" t="s">
        <v>32</v>
      </c>
      <c r="B1" s="6" t="s">
        <v>33</v>
      </c>
      <c r="C1" s="6" t="s">
        <v>34</v>
      </c>
      <c r="D1" s="7" t="s">
        <v>35</v>
      </c>
      <c r="E1" s="50" t="s">
        <v>183</v>
      </c>
      <c r="F1" s="50"/>
    </row>
    <row r="2" spans="1:6" x14ac:dyDescent="0.3">
      <c r="A2" s="51" t="s">
        <v>210</v>
      </c>
      <c r="B2" s="52" t="s">
        <v>227</v>
      </c>
      <c r="C2" s="69" t="s">
        <v>243</v>
      </c>
      <c r="D2" s="71" t="s">
        <v>128</v>
      </c>
      <c r="E2" s="69" t="s">
        <v>230</v>
      </c>
    </row>
    <row r="3" spans="1:6" x14ac:dyDescent="0.3">
      <c r="A3" s="51" t="s">
        <v>211</v>
      </c>
      <c r="B3" s="52" t="s">
        <v>228</v>
      </c>
      <c r="C3" s="69" t="s">
        <v>244</v>
      </c>
      <c r="D3" s="71" t="s">
        <v>71</v>
      </c>
      <c r="E3" s="69" t="s">
        <v>231</v>
      </c>
    </row>
    <row r="4" spans="1:6" x14ac:dyDescent="0.3">
      <c r="A4" s="51" t="s">
        <v>212</v>
      </c>
      <c r="B4" s="52" t="s">
        <v>229</v>
      </c>
      <c r="C4" s="69" t="s">
        <v>245</v>
      </c>
      <c r="D4" s="72" t="s">
        <v>29</v>
      </c>
      <c r="E4" s="69" t="s">
        <v>232</v>
      </c>
    </row>
    <row r="5" spans="1:6" x14ac:dyDescent="0.3">
      <c r="A5" s="17" t="s">
        <v>77</v>
      </c>
      <c r="B5" s="52" t="s">
        <v>213</v>
      </c>
      <c r="C5" s="69" t="s">
        <v>246</v>
      </c>
      <c r="D5" s="71" t="s">
        <v>31</v>
      </c>
      <c r="E5" s="69" t="s">
        <v>233</v>
      </c>
    </row>
    <row r="6" spans="1:6" x14ac:dyDescent="0.3">
      <c r="A6" s="17" t="s">
        <v>24</v>
      </c>
      <c r="B6" s="52" t="s">
        <v>214</v>
      </c>
      <c r="C6" s="69" t="s">
        <v>247</v>
      </c>
      <c r="D6" s="71" t="s">
        <v>127</v>
      </c>
      <c r="E6" s="69" t="s">
        <v>234</v>
      </c>
    </row>
    <row r="7" spans="1:6" x14ac:dyDescent="0.3">
      <c r="A7" s="17" t="s">
        <v>38</v>
      </c>
      <c r="B7" s="16" t="s">
        <v>89</v>
      </c>
      <c r="C7" s="69" t="s">
        <v>248</v>
      </c>
      <c r="D7" s="71" t="s">
        <v>61</v>
      </c>
      <c r="E7" s="69" t="s">
        <v>236</v>
      </c>
    </row>
    <row r="8" spans="1:6" x14ac:dyDescent="0.3">
      <c r="A8" s="17" t="s">
        <v>40</v>
      </c>
      <c r="B8" s="16" t="s">
        <v>90</v>
      </c>
      <c r="C8" s="69" t="s">
        <v>249</v>
      </c>
      <c r="D8" s="71" t="s">
        <v>61</v>
      </c>
      <c r="E8" s="69" t="s">
        <v>237</v>
      </c>
    </row>
    <row r="9" spans="1:6" x14ac:dyDescent="0.3">
      <c r="A9" s="17" t="s">
        <v>78</v>
      </c>
      <c r="B9" s="16" t="s">
        <v>91</v>
      </c>
      <c r="C9" s="69" t="s">
        <v>250</v>
      </c>
      <c r="D9" s="71" t="s">
        <v>61</v>
      </c>
      <c r="E9" s="69" t="s">
        <v>238</v>
      </c>
    </row>
    <row r="10" spans="1:6" x14ac:dyDescent="0.3">
      <c r="A10" s="17" t="s">
        <v>21</v>
      </c>
      <c r="B10" s="16" t="s">
        <v>46</v>
      </c>
      <c r="C10" s="69" t="s">
        <v>251</v>
      </c>
      <c r="D10" s="71" t="s">
        <v>31</v>
      </c>
      <c r="E10" s="69" t="s">
        <v>235</v>
      </c>
    </row>
    <row r="11" spans="1:6" x14ac:dyDescent="0.3">
      <c r="A11" s="51" t="s">
        <v>240</v>
      </c>
      <c r="B11" s="52" t="s">
        <v>239</v>
      </c>
      <c r="C11" s="52" t="s">
        <v>242</v>
      </c>
      <c r="D11" s="71" t="s">
        <v>61</v>
      </c>
      <c r="E11" s="70" t="s">
        <v>241</v>
      </c>
    </row>
    <row r="12" spans="1:6" x14ac:dyDescent="0.3">
      <c r="A12" s="17" t="s">
        <v>37</v>
      </c>
      <c r="B12" s="16" t="s">
        <v>94</v>
      </c>
      <c r="C12" s="70" t="s">
        <v>253</v>
      </c>
      <c r="D12" s="73" t="s">
        <v>66</v>
      </c>
      <c r="E12" s="70" t="s">
        <v>252</v>
      </c>
    </row>
    <row r="13" spans="1:6" x14ac:dyDescent="0.3">
      <c r="A13" s="17" t="s">
        <v>79</v>
      </c>
      <c r="B13" s="16" t="s">
        <v>95</v>
      </c>
      <c r="C13" s="70" t="s">
        <v>255</v>
      </c>
      <c r="D13" s="73" t="s">
        <v>68</v>
      </c>
      <c r="E13" s="70" t="s">
        <v>254</v>
      </c>
    </row>
    <row r="14" spans="1:6" x14ac:dyDescent="0.3">
      <c r="A14" s="17" t="s">
        <v>80</v>
      </c>
      <c r="B14" s="16" t="s">
        <v>96</v>
      </c>
      <c r="C14" s="70" t="s">
        <v>257</v>
      </c>
      <c r="D14" s="73" t="s">
        <v>66</v>
      </c>
      <c r="E14" s="70" t="s">
        <v>256</v>
      </c>
    </row>
    <row r="15" spans="1:6" x14ac:dyDescent="0.3">
      <c r="A15" s="17" t="s">
        <v>81</v>
      </c>
      <c r="B15" s="16" t="s">
        <v>96</v>
      </c>
      <c r="C15" s="70" t="s">
        <v>259</v>
      </c>
      <c r="D15" s="73" t="s">
        <v>71</v>
      </c>
      <c r="E15" s="70" t="s">
        <v>258</v>
      </c>
    </row>
    <row r="16" spans="1:6" x14ac:dyDescent="0.3">
      <c r="A16" s="17" t="s">
        <v>54</v>
      </c>
      <c r="B16" s="52" t="s">
        <v>210</v>
      </c>
      <c r="C16" s="69" t="s">
        <v>260</v>
      </c>
      <c r="D16" s="71" t="s">
        <v>71</v>
      </c>
      <c r="E16" s="68" t="s">
        <v>200</v>
      </c>
    </row>
    <row r="17" spans="1:5" x14ac:dyDescent="0.3">
      <c r="A17" s="17" t="s">
        <v>55</v>
      </c>
      <c r="B17" s="52" t="s">
        <v>211</v>
      </c>
      <c r="C17" s="69" t="s">
        <v>261</v>
      </c>
      <c r="D17" s="72" t="s">
        <v>29</v>
      </c>
      <c r="E17" s="68" t="s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E285-AB12-4D35-A1C4-1F389D4BADC5}">
  <dimension ref="A1:W34"/>
  <sheetViews>
    <sheetView topLeftCell="A5" zoomScale="104" workbookViewId="0">
      <selection activeCell="P5" sqref="P5"/>
    </sheetView>
  </sheetViews>
  <sheetFormatPr defaultRowHeight="14.4" x14ac:dyDescent="0.3"/>
  <cols>
    <col min="1" max="1" width="18" customWidth="1"/>
    <col min="2" max="2" width="14.109375" customWidth="1"/>
    <col min="3" max="3" width="15.6640625" customWidth="1"/>
    <col min="11" max="11" width="3.5546875" customWidth="1"/>
    <col min="12" max="12" width="14.5546875" customWidth="1"/>
    <col min="16" max="16" width="14.77734375" bestFit="1" customWidth="1"/>
  </cols>
  <sheetData>
    <row r="1" spans="1:22" x14ac:dyDescent="0.3">
      <c r="A1" s="55" t="s">
        <v>173</v>
      </c>
      <c r="B1" s="56" t="s">
        <v>145</v>
      </c>
      <c r="C1" s="57"/>
      <c r="D1" s="58" t="s">
        <v>215</v>
      </c>
      <c r="K1" s="21"/>
      <c r="L1" s="36"/>
      <c r="M1" s="46">
        <v>1</v>
      </c>
      <c r="N1" s="33">
        <v>1</v>
      </c>
      <c r="O1" s="32" t="s">
        <v>102</v>
      </c>
      <c r="P1" s="23" t="s">
        <v>124</v>
      </c>
      <c r="Q1" s="22"/>
      <c r="R1" s="34" t="s">
        <v>141</v>
      </c>
      <c r="S1" s="22"/>
      <c r="T1" s="22"/>
      <c r="U1" s="22"/>
    </row>
    <row r="2" spans="1:22" x14ac:dyDescent="0.3">
      <c r="A2" s="59" t="s">
        <v>99</v>
      </c>
      <c r="B2" s="54">
        <v>500</v>
      </c>
      <c r="C2" s="53" t="s">
        <v>172</v>
      </c>
      <c r="D2" s="60" t="s">
        <v>112</v>
      </c>
      <c r="K2" s="21"/>
      <c r="L2" s="36"/>
      <c r="M2" s="46">
        <v>2</v>
      </c>
      <c r="N2" s="33">
        <v>2</v>
      </c>
      <c r="O2" s="32" t="s">
        <v>103</v>
      </c>
      <c r="P2" s="23" t="s">
        <v>125</v>
      </c>
      <c r="Q2" s="22"/>
      <c r="R2" s="34" t="s">
        <v>142</v>
      </c>
      <c r="S2" s="22"/>
      <c r="T2" s="22"/>
      <c r="U2" s="22"/>
    </row>
    <row r="3" spans="1:22" x14ac:dyDescent="0.3">
      <c r="A3" s="59" t="s">
        <v>100</v>
      </c>
      <c r="B3" s="54">
        <v>200</v>
      </c>
      <c r="C3" s="54" t="s">
        <v>174</v>
      </c>
      <c r="D3" s="60" t="s">
        <v>111</v>
      </c>
      <c r="K3" s="21"/>
      <c r="L3" s="36"/>
      <c r="M3" s="46">
        <v>4</v>
      </c>
      <c r="N3" s="33">
        <v>4</v>
      </c>
      <c r="O3" s="32" t="s">
        <v>104</v>
      </c>
      <c r="P3" s="23" t="s">
        <v>61</v>
      </c>
      <c r="Q3" s="22"/>
      <c r="R3" s="34" t="s">
        <v>143</v>
      </c>
      <c r="S3" s="22"/>
      <c r="T3" s="22"/>
      <c r="U3" s="22"/>
    </row>
    <row r="4" spans="1:22" x14ac:dyDescent="0.3">
      <c r="A4" s="59" t="s">
        <v>101</v>
      </c>
      <c r="B4" s="54">
        <v>50</v>
      </c>
      <c r="C4" s="54" t="s">
        <v>175</v>
      </c>
      <c r="D4" s="60" t="s">
        <v>109</v>
      </c>
      <c r="K4" s="21"/>
      <c r="L4" s="36"/>
      <c r="M4" s="46">
        <v>8</v>
      </c>
      <c r="N4" s="33">
        <v>8</v>
      </c>
      <c r="O4" s="32" t="s">
        <v>106</v>
      </c>
      <c r="P4" s="23" t="s">
        <v>126</v>
      </c>
      <c r="Q4" s="22"/>
      <c r="R4" s="34" t="s">
        <v>144</v>
      </c>
      <c r="S4" s="22"/>
      <c r="T4" s="22"/>
      <c r="U4" s="22"/>
    </row>
    <row r="5" spans="1:22" x14ac:dyDescent="0.3">
      <c r="A5" s="59" t="s">
        <v>146</v>
      </c>
      <c r="B5" s="54">
        <v>20</v>
      </c>
      <c r="C5" s="54" t="s">
        <v>176</v>
      </c>
      <c r="D5" s="60" t="s">
        <v>108</v>
      </c>
      <c r="K5" s="21"/>
      <c r="L5" s="36"/>
      <c r="M5" s="46">
        <v>16</v>
      </c>
      <c r="N5" s="33">
        <v>16</v>
      </c>
      <c r="O5" s="32" t="s">
        <v>107</v>
      </c>
      <c r="P5" s="23" t="s">
        <v>127</v>
      </c>
      <c r="Q5" s="22"/>
      <c r="R5" s="34" t="s">
        <v>143</v>
      </c>
      <c r="S5" s="22"/>
      <c r="T5" s="22"/>
      <c r="U5" s="22"/>
    </row>
    <row r="6" spans="1:22" x14ac:dyDescent="0.3">
      <c r="A6" s="59" t="s">
        <v>147</v>
      </c>
      <c r="B6" s="54">
        <v>6</v>
      </c>
      <c r="C6" s="54" t="s">
        <v>178</v>
      </c>
      <c r="D6" s="60" t="s">
        <v>106</v>
      </c>
      <c r="K6" s="21"/>
      <c r="L6" s="36"/>
      <c r="M6" s="46">
        <v>32</v>
      </c>
      <c r="N6" s="33">
        <v>32</v>
      </c>
      <c r="O6" s="32" t="s">
        <v>108</v>
      </c>
      <c r="P6" s="23" t="s">
        <v>31</v>
      </c>
      <c r="Q6" s="22"/>
      <c r="R6" s="35">
        <v>4</v>
      </c>
      <c r="S6" s="22"/>
      <c r="T6" s="22"/>
      <c r="U6" s="22"/>
    </row>
    <row r="7" spans="1:22" x14ac:dyDescent="0.3">
      <c r="A7" s="59" t="s">
        <v>36</v>
      </c>
      <c r="B7" s="54">
        <v>18</v>
      </c>
      <c r="C7" s="54" t="s">
        <v>177</v>
      </c>
      <c r="D7" s="60" t="s">
        <v>108</v>
      </c>
      <c r="K7" s="21"/>
      <c r="L7" s="36"/>
      <c r="M7" s="46">
        <v>64</v>
      </c>
      <c r="N7" s="33">
        <v>64</v>
      </c>
      <c r="O7" s="32" t="s">
        <v>109</v>
      </c>
      <c r="P7" s="23" t="s">
        <v>30</v>
      </c>
      <c r="Q7" s="22"/>
      <c r="R7" s="22"/>
      <c r="S7" s="22"/>
      <c r="T7" s="22"/>
      <c r="U7" s="22"/>
    </row>
    <row r="8" spans="1:22" x14ac:dyDescent="0.3">
      <c r="A8" s="59" t="s">
        <v>148</v>
      </c>
      <c r="B8" s="54">
        <v>2</v>
      </c>
      <c r="C8" s="54" t="s">
        <v>179</v>
      </c>
      <c r="D8" s="60" t="s">
        <v>104</v>
      </c>
      <c r="K8" s="21"/>
      <c r="L8" s="37"/>
      <c r="M8" s="47">
        <v>128</v>
      </c>
      <c r="N8" s="38">
        <v>128</v>
      </c>
      <c r="O8" s="42" t="s">
        <v>110</v>
      </c>
      <c r="P8" s="25" t="s">
        <v>29</v>
      </c>
      <c r="Q8" s="24"/>
      <c r="R8" s="24"/>
      <c r="S8" s="24"/>
      <c r="T8" s="24"/>
      <c r="U8" s="24"/>
      <c r="V8" s="18"/>
    </row>
    <row r="9" spans="1:22" x14ac:dyDescent="0.3">
      <c r="A9" s="59" t="s">
        <v>149</v>
      </c>
      <c r="B9" s="54">
        <v>2</v>
      </c>
      <c r="C9" s="54" t="s">
        <v>180</v>
      </c>
      <c r="D9" s="60" t="s">
        <v>104</v>
      </c>
      <c r="K9" s="21"/>
      <c r="L9" s="36"/>
      <c r="M9" s="46">
        <v>256</v>
      </c>
      <c r="N9" s="39">
        <v>1</v>
      </c>
      <c r="O9" s="43" t="s">
        <v>111</v>
      </c>
      <c r="P9" s="27" t="s">
        <v>71</v>
      </c>
      <c r="Q9" s="26"/>
      <c r="R9" s="34" t="s">
        <v>141</v>
      </c>
      <c r="S9" s="26"/>
      <c r="T9" s="26"/>
      <c r="U9" s="26"/>
    </row>
    <row r="10" spans="1:22" ht="15" thickBot="1" x14ac:dyDescent="0.35">
      <c r="A10" s="61" t="s">
        <v>150</v>
      </c>
      <c r="B10" s="62">
        <v>2</v>
      </c>
      <c r="C10" s="62" t="s">
        <v>181</v>
      </c>
      <c r="D10" s="63" t="s">
        <v>104</v>
      </c>
      <c r="K10" s="21"/>
      <c r="L10" s="36"/>
      <c r="M10" s="46">
        <v>512</v>
      </c>
      <c r="N10" s="39">
        <v>2</v>
      </c>
      <c r="O10" s="43" t="s">
        <v>112</v>
      </c>
      <c r="P10" s="27" t="s">
        <v>128</v>
      </c>
      <c r="Q10" s="26"/>
      <c r="R10" s="34" t="s">
        <v>142</v>
      </c>
      <c r="S10" s="26"/>
      <c r="T10" s="26"/>
      <c r="U10" s="26"/>
    </row>
    <row r="11" spans="1:22" x14ac:dyDescent="0.3">
      <c r="K11" s="21"/>
      <c r="L11" s="36"/>
      <c r="M11" s="46">
        <v>1024</v>
      </c>
      <c r="N11" s="39">
        <v>4</v>
      </c>
      <c r="O11" s="43" t="s">
        <v>113</v>
      </c>
      <c r="P11" s="27" t="s">
        <v>28</v>
      </c>
      <c r="Q11" s="26"/>
      <c r="R11" s="34" t="s">
        <v>143</v>
      </c>
      <c r="S11" s="26"/>
      <c r="T11" s="26"/>
      <c r="U11" s="26"/>
    </row>
    <row r="12" spans="1:22" ht="15" thickBot="1" x14ac:dyDescent="0.35">
      <c r="K12" s="21"/>
      <c r="L12" s="36"/>
      <c r="M12" s="46">
        <v>2048</v>
      </c>
      <c r="N12" s="39">
        <v>8</v>
      </c>
      <c r="O12" s="43" t="s">
        <v>130</v>
      </c>
      <c r="P12" s="27" t="s">
        <v>129</v>
      </c>
      <c r="Q12" s="26"/>
      <c r="R12" s="34" t="s">
        <v>144</v>
      </c>
      <c r="S12" s="26"/>
      <c r="T12" s="26"/>
      <c r="U12" s="26"/>
    </row>
    <row r="13" spans="1:22" x14ac:dyDescent="0.3">
      <c r="A13" s="64" t="s">
        <v>217</v>
      </c>
      <c r="B13" s="56" t="s">
        <v>145</v>
      </c>
      <c r="C13" s="57"/>
      <c r="D13" s="58" t="s">
        <v>216</v>
      </c>
      <c r="K13" s="21"/>
      <c r="L13" s="36"/>
      <c r="M13" s="46">
        <v>4096</v>
      </c>
      <c r="N13" s="39">
        <v>16</v>
      </c>
      <c r="O13" s="43" t="s">
        <v>114</v>
      </c>
      <c r="P13" s="27" t="s">
        <v>131</v>
      </c>
      <c r="Q13" s="26"/>
      <c r="R13" s="34" t="s">
        <v>143</v>
      </c>
      <c r="S13" s="26"/>
      <c r="T13" s="26"/>
      <c r="U13" s="26"/>
    </row>
    <row r="14" spans="1:22" x14ac:dyDescent="0.3">
      <c r="A14" s="59" t="s">
        <v>99</v>
      </c>
      <c r="B14" s="54">
        <v>400</v>
      </c>
      <c r="C14" s="65" t="s">
        <v>218</v>
      </c>
      <c r="D14" s="60" t="s">
        <v>112</v>
      </c>
      <c r="K14" s="21"/>
      <c r="L14" s="36"/>
      <c r="M14" s="46">
        <v>8192</v>
      </c>
      <c r="N14" s="39">
        <v>32</v>
      </c>
      <c r="O14" s="43" t="s">
        <v>115</v>
      </c>
      <c r="P14" s="27" t="s">
        <v>132</v>
      </c>
      <c r="Q14" s="26"/>
      <c r="R14" s="35">
        <v>3</v>
      </c>
      <c r="S14" s="26"/>
      <c r="T14" s="26"/>
      <c r="U14" s="26"/>
    </row>
    <row r="15" spans="1:22" x14ac:dyDescent="0.3">
      <c r="A15" s="59" t="s">
        <v>100</v>
      </c>
      <c r="B15" s="54">
        <v>140</v>
      </c>
      <c r="C15" s="66" t="s">
        <v>219</v>
      </c>
      <c r="D15" s="60" t="s">
        <v>111</v>
      </c>
      <c r="K15" s="21"/>
      <c r="L15" s="36"/>
      <c r="M15" s="46">
        <v>16384</v>
      </c>
      <c r="N15" s="39">
        <v>64</v>
      </c>
      <c r="O15" s="43" t="s">
        <v>105</v>
      </c>
      <c r="P15" s="27" t="s">
        <v>133</v>
      </c>
      <c r="Q15" s="26"/>
      <c r="R15" s="26"/>
      <c r="S15" s="26"/>
      <c r="T15" s="26"/>
      <c r="U15" s="26"/>
    </row>
    <row r="16" spans="1:22" x14ac:dyDescent="0.3">
      <c r="A16" s="59" t="s">
        <v>101</v>
      </c>
      <c r="B16" s="54">
        <v>68</v>
      </c>
      <c r="C16" s="66" t="s">
        <v>220</v>
      </c>
      <c r="D16" s="67" t="s">
        <v>110</v>
      </c>
      <c r="K16" s="21"/>
      <c r="L16" s="37"/>
      <c r="M16" s="47">
        <v>32768</v>
      </c>
      <c r="N16" s="40">
        <v>128</v>
      </c>
      <c r="O16" s="44" t="s">
        <v>116</v>
      </c>
      <c r="P16" s="29" t="s">
        <v>134</v>
      </c>
      <c r="Q16" s="28"/>
      <c r="R16" s="28"/>
      <c r="S16" s="28"/>
      <c r="T16" s="28"/>
      <c r="U16" s="28"/>
      <c r="V16" s="18"/>
    </row>
    <row r="17" spans="1:23" x14ac:dyDescent="0.3">
      <c r="A17" s="59" t="s">
        <v>146</v>
      </c>
      <c r="B17" s="54">
        <v>18</v>
      </c>
      <c r="C17" s="66" t="s">
        <v>221</v>
      </c>
      <c r="D17" s="60" t="s">
        <v>108</v>
      </c>
      <c r="K17" s="21"/>
      <c r="L17" s="36"/>
      <c r="M17" s="46"/>
      <c r="N17" s="41">
        <v>1</v>
      </c>
      <c r="O17" s="45" t="s">
        <v>117</v>
      </c>
      <c r="P17" s="31" t="s">
        <v>66</v>
      </c>
      <c r="Q17" s="30"/>
      <c r="R17" s="34" t="s">
        <v>141</v>
      </c>
      <c r="S17" s="30"/>
      <c r="T17" s="30"/>
      <c r="U17" s="30"/>
    </row>
    <row r="18" spans="1:23" x14ac:dyDescent="0.3">
      <c r="A18" s="59" t="s">
        <v>147</v>
      </c>
      <c r="B18" s="54">
        <v>12</v>
      </c>
      <c r="C18" s="66" t="s">
        <v>223</v>
      </c>
      <c r="D18" s="67" t="s">
        <v>107</v>
      </c>
      <c r="K18" s="21"/>
      <c r="L18" s="36"/>
      <c r="M18" s="46"/>
      <c r="N18" s="41">
        <v>2</v>
      </c>
      <c r="O18" s="45" t="s">
        <v>118</v>
      </c>
      <c r="P18" s="31" t="s">
        <v>135</v>
      </c>
      <c r="Q18" s="30"/>
      <c r="R18" s="34" t="s">
        <v>142</v>
      </c>
      <c r="S18" s="30"/>
      <c r="T18" s="30"/>
      <c r="U18" s="30"/>
    </row>
    <row r="19" spans="1:23" x14ac:dyDescent="0.3">
      <c r="A19" s="59" t="s">
        <v>36</v>
      </c>
      <c r="B19" s="54">
        <v>18</v>
      </c>
      <c r="C19" s="66" t="s">
        <v>222</v>
      </c>
      <c r="D19" s="60" t="s">
        <v>108</v>
      </c>
      <c r="K19" s="21"/>
      <c r="L19" s="36"/>
      <c r="M19" s="46"/>
      <c r="N19" s="41">
        <v>4</v>
      </c>
      <c r="O19" s="45" t="s">
        <v>119</v>
      </c>
      <c r="P19" s="31" t="s">
        <v>136</v>
      </c>
      <c r="Q19" s="30"/>
      <c r="R19" s="34" t="s">
        <v>143</v>
      </c>
      <c r="S19" s="30"/>
      <c r="T19" s="30"/>
      <c r="U19" s="30"/>
    </row>
    <row r="20" spans="1:23" x14ac:dyDescent="0.3">
      <c r="A20" s="59" t="s">
        <v>148</v>
      </c>
      <c r="B20" s="54">
        <v>2</v>
      </c>
      <c r="C20" s="66" t="s">
        <v>224</v>
      </c>
      <c r="D20" s="60" t="s">
        <v>104</v>
      </c>
      <c r="K20" s="21"/>
      <c r="L20" s="36"/>
      <c r="M20" s="46"/>
      <c r="N20" s="41">
        <v>8</v>
      </c>
      <c r="O20" s="45" t="s">
        <v>120</v>
      </c>
      <c r="P20" s="31" t="s">
        <v>137</v>
      </c>
      <c r="Q20" s="30"/>
      <c r="R20" s="34" t="s">
        <v>144</v>
      </c>
      <c r="S20" s="30"/>
      <c r="T20" s="30"/>
      <c r="U20" s="30"/>
    </row>
    <row r="21" spans="1:23" x14ac:dyDescent="0.3">
      <c r="A21" s="59" t="s">
        <v>149</v>
      </c>
      <c r="B21" s="54">
        <v>2</v>
      </c>
      <c r="C21" s="66" t="s">
        <v>225</v>
      </c>
      <c r="D21" s="60" t="s">
        <v>104</v>
      </c>
      <c r="K21" s="21"/>
      <c r="L21" s="36"/>
      <c r="M21" s="46"/>
      <c r="N21" s="41">
        <v>16</v>
      </c>
      <c r="O21" s="45" t="s">
        <v>121</v>
      </c>
      <c r="P21" s="31" t="s">
        <v>138</v>
      </c>
      <c r="Q21" s="30"/>
      <c r="R21" s="34" t="s">
        <v>143</v>
      </c>
      <c r="S21" s="30"/>
      <c r="T21" s="30"/>
      <c r="U21" s="30"/>
    </row>
    <row r="22" spans="1:23" ht="15" thickBot="1" x14ac:dyDescent="0.35">
      <c r="A22" s="61" t="s">
        <v>150</v>
      </c>
      <c r="B22" s="62">
        <v>2</v>
      </c>
      <c r="C22" s="66" t="s">
        <v>226</v>
      </c>
      <c r="D22" s="63" t="s">
        <v>104</v>
      </c>
      <c r="K22" s="21"/>
      <c r="L22" s="36"/>
      <c r="M22" s="46"/>
      <c r="N22" s="41">
        <v>32</v>
      </c>
      <c r="O22" s="45" t="s">
        <v>122</v>
      </c>
      <c r="P22" s="31" t="s">
        <v>139</v>
      </c>
      <c r="Q22" s="30"/>
      <c r="R22" s="35">
        <v>2</v>
      </c>
      <c r="S22" s="30"/>
      <c r="T22" s="30"/>
      <c r="U22" s="30"/>
    </row>
    <row r="23" spans="1:23" x14ac:dyDescent="0.3">
      <c r="K23" s="21"/>
      <c r="L23" s="36"/>
      <c r="M23" s="46"/>
      <c r="N23" s="41">
        <v>64</v>
      </c>
      <c r="O23" s="45" t="s">
        <v>123</v>
      </c>
      <c r="P23" s="31" t="s">
        <v>140</v>
      </c>
      <c r="Q23" s="30"/>
      <c r="R23" s="30"/>
      <c r="S23" s="30"/>
      <c r="T23" s="30"/>
      <c r="U23" s="30"/>
    </row>
    <row r="24" spans="1:23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15" thickBot="1" x14ac:dyDescent="0.35"/>
    <row r="27" spans="1:23" ht="15" thickBot="1" x14ac:dyDescent="0.35">
      <c r="A27" s="55" t="s">
        <v>263</v>
      </c>
      <c r="B27" s="56" t="s">
        <v>145</v>
      </c>
      <c r="C27" s="57" t="s">
        <v>183</v>
      </c>
      <c r="D27" s="58" t="s">
        <v>262</v>
      </c>
    </row>
    <row r="28" spans="1:23" x14ac:dyDescent="0.3">
      <c r="A28" s="59" t="s">
        <v>99</v>
      </c>
      <c r="B28" s="54">
        <v>1500</v>
      </c>
      <c r="C28" s="55" t="s">
        <v>264</v>
      </c>
    </row>
    <row r="29" spans="1:23" x14ac:dyDescent="0.3">
      <c r="A29" s="59" t="s">
        <v>101</v>
      </c>
      <c r="B29" s="54">
        <v>180</v>
      </c>
      <c r="C29" s="54" t="s">
        <v>265</v>
      </c>
    </row>
    <row r="30" spans="1:23" x14ac:dyDescent="0.3">
      <c r="A30" s="59" t="s">
        <v>36</v>
      </c>
      <c r="B30" s="54">
        <v>30</v>
      </c>
      <c r="C30" s="54" t="s">
        <v>266</v>
      </c>
    </row>
    <row r="31" spans="1:23" x14ac:dyDescent="0.3">
      <c r="A31" s="59" t="s">
        <v>100</v>
      </c>
      <c r="B31" s="54">
        <v>20</v>
      </c>
      <c r="C31" s="54" t="s">
        <v>267</v>
      </c>
    </row>
    <row r="32" spans="1:23" x14ac:dyDescent="0.3">
      <c r="A32" s="59" t="s">
        <v>146</v>
      </c>
      <c r="B32" s="54">
        <v>14</v>
      </c>
      <c r="C32" s="54" t="s">
        <v>268</v>
      </c>
    </row>
    <row r="33" spans="1:3" x14ac:dyDescent="0.3">
      <c r="A33" s="59" t="s">
        <v>148</v>
      </c>
      <c r="B33" s="54">
        <v>2</v>
      </c>
      <c r="C33" s="54" t="s">
        <v>269</v>
      </c>
    </row>
    <row r="34" spans="1:3" x14ac:dyDescent="0.3">
      <c r="A34" s="59" t="s">
        <v>149</v>
      </c>
      <c r="B34" s="54">
        <v>2</v>
      </c>
      <c r="C34" s="54" t="s">
        <v>270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D15" sqref="D15"/>
    </sheetView>
  </sheetViews>
  <sheetFormatPr defaultRowHeight="14.4" x14ac:dyDescent="0.3"/>
  <cols>
    <col min="1" max="1" width="11.88671875" bestFit="1"/>
    <col min="2" max="2" width="10.88671875" bestFit="1" customWidth="1"/>
    <col min="3" max="3" width="16.6640625" bestFit="1"/>
    <col min="4" max="4" width="14.5546875" bestFit="1"/>
    <col min="5" max="5" width="10.109375" bestFit="1"/>
    <col min="9" max="12" width="0" hidden="1" customWidth="1"/>
  </cols>
  <sheetData>
    <row r="1" spans="1:12" s="1" customFormat="1" ht="21" x14ac:dyDescent="0.4">
      <c r="A1" s="1" t="s">
        <v>0</v>
      </c>
    </row>
    <row r="3" spans="1:12" x14ac:dyDescent="0.3">
      <c r="A3" t="s">
        <v>1</v>
      </c>
      <c r="B3" t="s">
        <v>2</v>
      </c>
    </row>
    <row r="4" spans="1:12" x14ac:dyDescent="0.3">
      <c r="I4" t="s">
        <v>3</v>
      </c>
      <c r="J4" t="s">
        <v>4</v>
      </c>
      <c r="K4" t="s">
        <v>5</v>
      </c>
    </row>
    <row r="5" spans="1:12" x14ac:dyDescent="0.3">
      <c r="A5" t="s">
        <v>6</v>
      </c>
      <c r="B5">
        <v>103818400</v>
      </c>
      <c r="I5">
        <v>1</v>
      </c>
      <c r="J5" t="str">
        <f t="shared" ref="J5:J13" si="0">LEFT(RIGHT($B$7,10-I5),1)</f>
        <v>1</v>
      </c>
      <c r="K5" t="s">
        <v>7</v>
      </c>
      <c r="L5" t="str">
        <f>IF(AND(J11="0",J12="0"),J13,CONCATENATE(IF(J11="0","",J11),J12,J13))</f>
        <v>400</v>
      </c>
    </row>
    <row r="6" spans="1:12" x14ac:dyDescent="0.3">
      <c r="I6">
        <v>2</v>
      </c>
      <c r="J6" t="str">
        <f t="shared" si="0"/>
        <v>0</v>
      </c>
      <c r="K6" t="s">
        <v>8</v>
      </c>
      <c r="L6" t="str">
        <f>IF(AND(J8="0",J9="0"),J10,CONCATENATE(IF(J8="0","",J8),J9,J10))</f>
        <v>818</v>
      </c>
    </row>
    <row r="7" spans="1:12" x14ac:dyDescent="0.3">
      <c r="A7" t="s">
        <v>9</v>
      </c>
      <c r="B7">
        <f>IF(LEN(B5)=9,IF(ISNUMBER(B5),B5,0),IF(LEN(B5)=7,IF(ISNUMBER(B5),990000000+B5,IF(AND(ISNUMBER(VALUE(LEFT(B5,6))),UPPER(RIGHT(B5))="X"),CONCATENATE("99",LEFT(B5,6),"0"),0)),0))</f>
        <v>103818400</v>
      </c>
      <c r="I7">
        <v>3</v>
      </c>
      <c r="J7" t="str">
        <f t="shared" si="0"/>
        <v>3</v>
      </c>
      <c r="K7" t="s">
        <v>10</v>
      </c>
      <c r="L7" t="str">
        <f>IF(L5=L6,L5+1,L5)</f>
        <v>400</v>
      </c>
    </row>
    <row r="8" spans="1:12" x14ac:dyDescent="0.3">
      <c r="I8">
        <v>4</v>
      </c>
      <c r="J8" t="str">
        <f t="shared" si="0"/>
        <v>8</v>
      </c>
    </row>
    <row r="9" spans="1:12" x14ac:dyDescent="0.3">
      <c r="C9" t="s">
        <v>11</v>
      </c>
      <c r="D9" t="s">
        <v>12</v>
      </c>
      <c r="E9" t="s">
        <v>13</v>
      </c>
      <c r="F9" t="s">
        <v>14</v>
      </c>
      <c r="G9" t="s">
        <v>15</v>
      </c>
      <c r="I9">
        <v>5</v>
      </c>
      <c r="J9" t="str">
        <f t="shared" si="0"/>
        <v>1</v>
      </c>
      <c r="K9" t="s">
        <v>16</v>
      </c>
    </row>
    <row r="10" spans="1:12" x14ac:dyDescent="0.3">
      <c r="B10" s="2">
        <v>1</v>
      </c>
      <c r="C10" s="2" t="str">
        <f>CONCATENATE("158.",$J$11,$J$13,".0.0/16")</f>
        <v>158.40.0.0/16</v>
      </c>
      <c r="D10" t="str">
        <f>CONCATENATE("201.24.4",$J$12,".0/30")</f>
        <v>201.24.40.0/30</v>
      </c>
      <c r="E10" t="str">
        <f>CONCATENATE("VLAN",$L$7)</f>
        <v>VLAN400</v>
      </c>
      <c r="F10" t="str">
        <f>CONCATENATE("VLAN",$L$6)</f>
        <v>VLAN818</v>
      </c>
      <c r="G10" t="str">
        <f>CONCATENATE("VLAN",IF(OR($L$7="256",$L$6="256"),253,256))</f>
        <v>VLAN256</v>
      </c>
      <c r="I10">
        <v>6</v>
      </c>
      <c r="J10" t="str">
        <f t="shared" si="0"/>
        <v>8</v>
      </c>
      <c r="K10" t="s">
        <v>7</v>
      </c>
      <c r="L10" t="str">
        <f>IF(AND(J9="0",J10="0"),J111,CONCATENATE(IF(J9="0","",J9),J10,J11))</f>
        <v>184</v>
      </c>
    </row>
    <row r="11" spans="1:12" x14ac:dyDescent="0.3">
      <c r="B11" s="2">
        <v>2</v>
      </c>
      <c r="C11" s="2" t="str">
        <f>CONCATENATE("148.",$J$11,$J$13,".0.0/16")</f>
        <v>148.40.0.0/16</v>
      </c>
      <c r="D11" t="str">
        <f>CONCATENATE("204.3.5",$J$12,".0/30")</f>
        <v>204.3.50.0/30</v>
      </c>
      <c r="E11" t="str">
        <f>CONCATENATE("VLAN",$L$7)</f>
        <v>VLAN400</v>
      </c>
      <c r="F11" t="str">
        <f>CONCATENATE("VLAN",$L$6)</f>
        <v>VLAN818</v>
      </c>
      <c r="G11" t="str">
        <f>CONCATENATE("VLAN",IF(OR($L$7="130",$L$6="130"),127,130))</f>
        <v>VLAN130</v>
      </c>
      <c r="I11">
        <v>7</v>
      </c>
      <c r="J11" t="str">
        <f t="shared" si="0"/>
        <v>4</v>
      </c>
      <c r="K11" t="s">
        <v>17</v>
      </c>
      <c r="L11" t="str">
        <f>IF(AND(J10="0",J11="0"),J112,CONCATENATE(IF(J10="0","",J10),J11,J12))</f>
        <v>840</v>
      </c>
    </row>
    <row r="12" spans="1:12" x14ac:dyDescent="0.3">
      <c r="B12" s="2">
        <v>3</v>
      </c>
      <c r="C12" s="2" t="str">
        <f>CONCATENATE("131.",$J$11,$J$13,".0.0/17")</f>
        <v>131.40.0.0/17</v>
      </c>
      <c r="D12" t="str">
        <f>CONCATENATE("211.13.8",$J$12,".0/30")</f>
        <v>211.13.80.0/30</v>
      </c>
      <c r="E12" t="str">
        <f>CONCATENATE("VLAN",$L$7)</f>
        <v>VLAN400</v>
      </c>
      <c r="F12" t="str">
        <f>CONCATENATE("VLAN",$L$6)</f>
        <v>VLAN818</v>
      </c>
      <c r="G12" t="str">
        <f>CONCATENATE("VLAN",IF(OR($L$7="112",$L$6="112"),109,112))</f>
        <v>VLAN112</v>
      </c>
      <c r="I12">
        <v>8</v>
      </c>
      <c r="J12" t="str">
        <f t="shared" si="0"/>
        <v>0</v>
      </c>
      <c r="K12" t="s">
        <v>10</v>
      </c>
      <c r="L12" t="str">
        <f>IF(L10=L11,L10+1,L10)</f>
        <v>184</v>
      </c>
    </row>
    <row r="13" spans="1:12" x14ac:dyDescent="0.3">
      <c r="B13" s="2">
        <v>4</v>
      </c>
      <c r="C13" s="2" t="str">
        <f>CONCATENATE("145.",$J$11,$J$9,".0.0/16")</f>
        <v>145.41.0.0/16</v>
      </c>
      <c r="D13" t="str">
        <f>CONCATENATE("211.11.5",$J$12,".0/30")</f>
        <v>211.11.50.0/30</v>
      </c>
      <c r="E13" t="str">
        <f>CONCATENATE("VLAN",$L$12)</f>
        <v>VLAN184</v>
      </c>
      <c r="F13" t="str">
        <f>CONCATENATE("VLAN",$L$11)</f>
        <v>VLAN840</v>
      </c>
      <c r="G13" t="str">
        <f>CONCATENATE("VLAN",IF(OR($L$12="154",$L$11="154"),151,154))</f>
        <v>VLAN154</v>
      </c>
      <c r="I13">
        <v>9</v>
      </c>
      <c r="J13" t="str">
        <f t="shared" si="0"/>
        <v>0</v>
      </c>
    </row>
    <row r="14" spans="1:12" x14ac:dyDescent="0.3">
      <c r="B14" s="2">
        <v>5</v>
      </c>
      <c r="C14" s="2" t="str">
        <f>CONCATENATE($J$10,$J$9,".0.0.0/8")</f>
        <v>81.0.0.0/8</v>
      </c>
      <c r="D14" t="str">
        <f>CONCATENATE("201.45.3",$J$12,".0/30")</f>
        <v>201.45.30.0/30</v>
      </c>
      <c r="E14" t="str">
        <f>CONCATENATE("VLAN",$L$12)</f>
        <v>VLAN184</v>
      </c>
      <c r="F14" t="str">
        <f>CONCATENATE("VLAN",$L$11)</f>
        <v>VLAN840</v>
      </c>
      <c r="G14" t="str">
        <f>CONCATENATE("VLAN",IF(OR($L$12="195",$L$11="195"),192,195))</f>
        <v>VLAN195</v>
      </c>
    </row>
    <row r="15" spans="1:12" x14ac:dyDescent="0.3">
      <c r="B15" s="2">
        <v>6</v>
      </c>
      <c r="C15" s="2" t="str">
        <f>CONCATENATE($J$10,$J$9,".0.0.0/8")</f>
        <v>81.0.0.0/8</v>
      </c>
      <c r="D15" t="str">
        <f>CONCATENATE("191.22.4",$J$12,".0/30")</f>
        <v>191.22.40.0/30</v>
      </c>
      <c r="E15" t="str">
        <f>CONCATENATE("VLAN",$L$12)</f>
        <v>VLAN184</v>
      </c>
      <c r="F15" t="str">
        <f>CONCATENATE("VLAN",$L$11)</f>
        <v>VLAN840</v>
      </c>
      <c r="G15" t="str">
        <f>CONCATENATE("VLAN",IF(OR($L$12="516",$L$11="516"),513,516))</f>
        <v>VLAN516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BA940-B38E-4068-93FA-C4164A6232DE}">
  <dimension ref="A1:D14"/>
  <sheetViews>
    <sheetView tabSelected="1" workbookViewId="0">
      <selection activeCell="D1" sqref="D1:D14"/>
    </sheetView>
  </sheetViews>
  <sheetFormatPr defaultRowHeight="14.4" x14ac:dyDescent="0.3"/>
  <cols>
    <col min="1" max="1" width="22.33203125" customWidth="1"/>
    <col min="2" max="2" width="24.6640625" customWidth="1"/>
    <col min="3" max="3" width="18.77734375" customWidth="1"/>
    <col min="4" max="4" width="18" customWidth="1"/>
  </cols>
  <sheetData>
    <row r="1" spans="1:4" ht="15" thickBot="1" x14ac:dyDescent="0.35">
      <c r="A1" s="5" t="s">
        <v>32</v>
      </c>
      <c r="B1" s="6" t="s">
        <v>288</v>
      </c>
      <c r="C1" s="50" t="s">
        <v>183</v>
      </c>
      <c r="D1" s="7" t="s">
        <v>35</v>
      </c>
    </row>
    <row r="2" spans="1:4" x14ac:dyDescent="0.3">
      <c r="A2" s="51" t="s">
        <v>210</v>
      </c>
      <c r="B2" s="80" t="s">
        <v>281</v>
      </c>
      <c r="C2" s="77" t="s">
        <v>285</v>
      </c>
      <c r="D2" s="81" t="s">
        <v>28</v>
      </c>
    </row>
    <row r="3" spans="1:4" x14ac:dyDescent="0.3">
      <c r="A3" s="51" t="s">
        <v>211</v>
      </c>
      <c r="B3" s="80" t="s">
        <v>282</v>
      </c>
      <c r="C3" s="78" t="s">
        <v>286</v>
      </c>
      <c r="D3" s="81" t="s">
        <v>71</v>
      </c>
    </row>
    <row r="4" spans="1:4" x14ac:dyDescent="0.3">
      <c r="A4" s="79" t="s">
        <v>280</v>
      </c>
      <c r="B4" s="80" t="s">
        <v>283</v>
      </c>
      <c r="C4" s="78" t="s">
        <v>287</v>
      </c>
      <c r="D4" s="81" t="s">
        <v>29</v>
      </c>
    </row>
    <row r="5" spans="1:4" x14ac:dyDescent="0.3">
      <c r="A5" s="17" t="s">
        <v>77</v>
      </c>
      <c r="B5" s="80" t="s">
        <v>284</v>
      </c>
      <c r="C5" s="78" t="s">
        <v>296</v>
      </c>
      <c r="D5" s="81" t="s">
        <v>126</v>
      </c>
    </row>
    <row r="6" spans="1:4" x14ac:dyDescent="0.3">
      <c r="A6" s="79" t="s">
        <v>290</v>
      </c>
      <c r="B6" s="75" t="s">
        <v>91</v>
      </c>
      <c r="C6" s="78" t="s">
        <v>297</v>
      </c>
      <c r="D6" s="71" t="s">
        <v>61</v>
      </c>
    </row>
    <row r="7" spans="1:4" x14ac:dyDescent="0.3">
      <c r="A7" s="17" t="s">
        <v>21</v>
      </c>
      <c r="B7" s="16" t="s">
        <v>46</v>
      </c>
      <c r="C7" s="78" t="s">
        <v>295</v>
      </c>
      <c r="D7" s="71" t="s">
        <v>31</v>
      </c>
    </row>
    <row r="8" spans="1:4" x14ac:dyDescent="0.3">
      <c r="A8" s="51" t="s">
        <v>240</v>
      </c>
      <c r="B8" s="75" t="s">
        <v>90</v>
      </c>
      <c r="C8" s="82" t="s">
        <v>289</v>
      </c>
      <c r="D8" s="71" t="s">
        <v>61</v>
      </c>
    </row>
    <row r="9" spans="1:4" x14ac:dyDescent="0.3">
      <c r="A9" s="17" t="s">
        <v>37</v>
      </c>
      <c r="B9" s="16" t="s">
        <v>94</v>
      </c>
      <c r="C9" s="82" t="s">
        <v>291</v>
      </c>
      <c r="D9" s="73" t="s">
        <v>66</v>
      </c>
    </row>
    <row r="10" spans="1:4" x14ac:dyDescent="0.3">
      <c r="A10" s="17" t="s">
        <v>79</v>
      </c>
      <c r="B10" s="16" t="s">
        <v>95</v>
      </c>
      <c r="C10" s="82" t="s">
        <v>292</v>
      </c>
      <c r="D10" s="73" t="s">
        <v>68</v>
      </c>
    </row>
    <row r="11" spans="1:4" x14ac:dyDescent="0.3">
      <c r="A11" s="17" t="s">
        <v>80</v>
      </c>
      <c r="B11" s="75" t="s">
        <v>275</v>
      </c>
      <c r="C11" s="82" t="s">
        <v>294</v>
      </c>
      <c r="D11" s="73" t="s">
        <v>66</v>
      </c>
    </row>
    <row r="12" spans="1:4" ht="15" thickBot="1" x14ac:dyDescent="0.35">
      <c r="A12" s="17" t="s">
        <v>81</v>
      </c>
      <c r="B12" s="75" t="s">
        <v>276</v>
      </c>
      <c r="C12" s="82" t="s">
        <v>293</v>
      </c>
      <c r="D12" s="73" t="s">
        <v>71</v>
      </c>
    </row>
    <row r="13" spans="1:4" x14ac:dyDescent="0.3">
      <c r="A13" s="17" t="s">
        <v>54</v>
      </c>
      <c r="B13" s="52" t="s">
        <v>210</v>
      </c>
      <c r="C13" s="77" t="s">
        <v>285</v>
      </c>
      <c r="D13" s="81" t="s">
        <v>28</v>
      </c>
    </row>
    <row r="14" spans="1:4" x14ac:dyDescent="0.3">
      <c r="A14" s="17" t="s">
        <v>55</v>
      </c>
      <c r="B14" s="52" t="s">
        <v>211</v>
      </c>
      <c r="C14" s="78" t="s">
        <v>286</v>
      </c>
      <c r="D14" s="8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1P</vt:lpstr>
      <vt:lpstr>1C</vt:lpstr>
      <vt:lpstr>2P</vt:lpstr>
      <vt:lpstr>3P</vt:lpstr>
      <vt:lpstr>5P</vt:lpstr>
      <vt:lpstr>4P</vt:lpstr>
      <vt:lpstr>VLSM</vt:lpstr>
      <vt:lpstr>Scenario </vt:lpstr>
      <vt:lpstr>6P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Tran Anh Thu Pham</cp:lastModifiedBy>
  <cp:revision>1</cp:revision>
  <dcterms:created xsi:type="dcterms:W3CDTF">2024-02-19T03:47:05Z</dcterms:created>
  <dcterms:modified xsi:type="dcterms:W3CDTF">2024-10-09T12:38:00Z</dcterms:modified>
  <cp:category/>
  <cp:contentStatus/>
</cp:coreProperties>
</file>