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A5C49845-87B3-4AC5-A576-6E8DBDFF769B}" xr6:coauthVersionLast="47" xr6:coauthVersionMax="47" xr10:uidLastSave="{00000000-0000-0000-0000-000000000000}"/>
  <bookViews>
    <workbookView xWindow="-108" yWindow="-108" windowWidth="23256" windowHeight="12456" tabRatio="854" activeTab="2" xr2:uid="{9FC57020-DF4D-4BD6-8F0A-F8AA1857DDAF}"/>
  </bookViews>
  <sheets>
    <sheet name="Income Statement" sheetId="1" r:id="rId1"/>
    <sheet name="Balance Sheet" sheetId="3" r:id="rId2"/>
    <sheet name="Statement of Changes in Equity" sheetId="9" r:id="rId3"/>
    <sheet name="Common-size Balance Sheet" sheetId="11" r:id="rId4"/>
    <sheet name="Workings" sheetId="10" r:id="rId5"/>
    <sheet name="CFS - Indirect Metho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4" l="1"/>
  <c r="C50" i="4"/>
  <c r="C52" i="4"/>
  <c r="C20" i="4"/>
  <c r="C33" i="11"/>
  <c r="C32" i="11"/>
  <c r="C28" i="11"/>
  <c r="C27" i="11"/>
  <c r="C23" i="11"/>
  <c r="C22" i="11"/>
  <c r="C16" i="11"/>
  <c r="C15" i="11"/>
  <c r="C14" i="11"/>
  <c r="C10" i="11"/>
  <c r="C9" i="11"/>
  <c r="C11" i="11" s="1"/>
  <c r="D29" i="3"/>
  <c r="C29" i="3"/>
  <c r="E52" i="4"/>
  <c r="E50" i="4"/>
  <c r="E49" i="4"/>
  <c r="E53" i="4"/>
  <c r="C48" i="4" l="1"/>
  <c r="C34" i="11"/>
  <c r="C29" i="11"/>
  <c r="C35" i="11" s="1"/>
  <c r="C37" i="11" s="1"/>
  <c r="C24" i="11"/>
  <c r="C17" i="11"/>
  <c r="C18" i="11" s="1"/>
  <c r="F23" i="3"/>
  <c r="C26" i="4"/>
  <c r="C25" i="4"/>
  <c r="C9" i="4"/>
  <c r="E32" i="3"/>
  <c r="C37" i="4" s="1"/>
  <c r="E10" i="3"/>
  <c r="C31" i="4" s="1"/>
  <c r="E16" i="9"/>
  <c r="F16" i="9" s="1"/>
  <c r="E19" i="9"/>
  <c r="D19" i="9"/>
  <c r="C17" i="10"/>
  <c r="C14" i="10"/>
  <c r="C8" i="10"/>
  <c r="C7" i="10"/>
  <c r="E9" i="3" s="1"/>
  <c r="C6" i="10"/>
  <c r="D34" i="3"/>
  <c r="C34" i="3"/>
  <c r="D17" i="3"/>
  <c r="C17" i="3"/>
  <c r="D11" i="3"/>
  <c r="C11" i="3"/>
  <c r="D17" i="9"/>
  <c r="F12" i="9"/>
  <c r="D9" i="9"/>
  <c r="D10" i="9" s="1"/>
  <c r="F6" i="9"/>
  <c r="D26" i="1"/>
  <c r="E8" i="9" s="1"/>
  <c r="F8" i="9" s="1"/>
  <c r="C26" i="1"/>
  <c r="E14" i="9" s="1"/>
  <c r="F14" i="9" s="1"/>
  <c r="D9" i="1"/>
  <c r="D14" i="1" s="1"/>
  <c r="D17" i="1" s="1"/>
  <c r="D20" i="1" s="1"/>
  <c r="E7" i="9" s="1"/>
  <c r="F7" i="9" s="1"/>
  <c r="F9" i="9" s="1"/>
  <c r="C9" i="1"/>
  <c r="C14" i="1" s="1"/>
  <c r="E16" i="3"/>
  <c r="C40" i="11" l="1"/>
  <c r="C18" i="3"/>
  <c r="D18" i="3"/>
  <c r="C16" i="10"/>
  <c r="C9" i="10"/>
  <c r="C10" i="10" s="1"/>
  <c r="C35" i="3"/>
  <c r="D35" i="3"/>
  <c r="E9" i="9"/>
  <c r="E10" i="9" s="1"/>
  <c r="F19" i="9"/>
  <c r="D20" i="9"/>
  <c r="F10" i="9"/>
  <c r="E22" i="3"/>
  <c r="C35" i="4" s="1"/>
  <c r="E28" i="3" l="1"/>
  <c r="C43" i="4" l="1"/>
  <c r="C42" i="4"/>
  <c r="C30" i="4"/>
  <c r="C24" i="4"/>
  <c r="C14" i="4"/>
  <c r="C10" i="4"/>
  <c r="E33" i="3"/>
  <c r="C19" i="4" s="1"/>
  <c r="E27" i="3"/>
  <c r="C36" i="4" s="1"/>
  <c r="D24" i="3"/>
  <c r="D37" i="3" s="1"/>
  <c r="C24" i="3"/>
  <c r="E15" i="3"/>
  <c r="C18" i="4" s="1"/>
  <c r="E14" i="3"/>
  <c r="C17" i="4" s="1"/>
  <c r="C38" i="4" l="1"/>
  <c r="C37" i="3"/>
  <c r="C40" i="3" s="1"/>
  <c r="E24" i="3"/>
  <c r="C44" i="4"/>
  <c r="C32" i="4"/>
  <c r="D40" i="3"/>
  <c r="C17" i="1" l="1"/>
  <c r="C20" i="1" s="1"/>
  <c r="E13" i="9" l="1"/>
  <c r="C15" i="10"/>
  <c r="C18" i="10" s="1"/>
  <c r="C19" i="10" s="1"/>
  <c r="C8" i="4"/>
  <c r="C11" i="4" l="1"/>
  <c r="F13" i="9"/>
  <c r="E15" i="9"/>
  <c r="C22" i="4" l="1"/>
  <c r="F15" i="9"/>
  <c r="F17" i="9" s="1"/>
  <c r="F20" i="9" s="1"/>
  <c r="E17" i="9"/>
  <c r="E20" i="9" s="1"/>
  <c r="C53" i="4" l="1"/>
  <c r="C54" i="4" s="1"/>
  <c r="C27" i="4"/>
  <c r="C40" i="4" s="1"/>
  <c r="C46" i="4" s="1"/>
</calcChain>
</file>

<file path=xl/sharedStrings.xml><?xml version="1.0" encoding="utf-8"?>
<sst xmlns="http://schemas.openxmlformats.org/spreadsheetml/2006/main" count="163" uniqueCount="114">
  <si>
    <t>Income Statement</t>
  </si>
  <si>
    <t>20XX</t>
  </si>
  <si>
    <t>Revenue</t>
  </si>
  <si>
    <t>Payroll expenses</t>
  </si>
  <si>
    <t>Net Income</t>
  </si>
  <si>
    <t>Interest expense</t>
  </si>
  <si>
    <t>Operating Profit</t>
  </si>
  <si>
    <t>ASSETS</t>
  </si>
  <si>
    <t>Property, plant and equipment (NBV)</t>
  </si>
  <si>
    <t>Non-current assets</t>
  </si>
  <si>
    <t>Current assets</t>
  </si>
  <si>
    <t>Inventory</t>
  </si>
  <si>
    <t>Trade receivables</t>
  </si>
  <si>
    <t>Cash and cash equivalents</t>
  </si>
  <si>
    <t>Total Assets</t>
  </si>
  <si>
    <t>Depreciation expense</t>
  </si>
  <si>
    <t>Equity</t>
  </si>
  <si>
    <t>Retained earnings</t>
  </si>
  <si>
    <t>EQUITY AND LIABILITIES</t>
  </si>
  <si>
    <t>Non-current liabilities</t>
  </si>
  <si>
    <t>Long-term borrowings</t>
  </si>
  <si>
    <t>Current liabilities</t>
  </si>
  <si>
    <t>Trade payables</t>
  </si>
  <si>
    <t>Total equity and liabilities</t>
  </si>
  <si>
    <t>Cash Flow Statement</t>
  </si>
  <si>
    <t>Add: tax for the year</t>
  </si>
  <si>
    <t>Add: interest expense</t>
  </si>
  <si>
    <t>Operating profit</t>
  </si>
  <si>
    <t>Increase in inventory</t>
  </si>
  <si>
    <t>Increase in trade payables</t>
  </si>
  <si>
    <t>* Dividends paid during the year</t>
  </si>
  <si>
    <t>Interest paid</t>
  </si>
  <si>
    <t>Dividends paid</t>
  </si>
  <si>
    <t>Tax paid</t>
  </si>
  <si>
    <t>Issues of share capital</t>
  </si>
  <si>
    <t>Long-term borrowings repaid</t>
  </si>
  <si>
    <t>Cash flows from operating activities</t>
  </si>
  <si>
    <t>Net cash flow for the period</t>
  </si>
  <si>
    <t>Cash and cash equivalents at the beginning of the period</t>
  </si>
  <si>
    <t>Cash and cash equivalents at the end of the period</t>
  </si>
  <si>
    <t>Net increase/decrease in cash</t>
  </si>
  <si>
    <t>Check!</t>
  </si>
  <si>
    <t>ok</t>
  </si>
  <si>
    <t>changes in working capital</t>
  </si>
  <si>
    <t>Indirect Method</t>
  </si>
  <si>
    <t>Cash flows from investing activities</t>
  </si>
  <si>
    <t>Net cash used in investing activities</t>
  </si>
  <si>
    <t>Cash flows from financing activities</t>
  </si>
  <si>
    <t>Net cash used in financing activities</t>
  </si>
  <si>
    <t>Cash flow from operations</t>
  </si>
  <si>
    <t>Add: depreciation expense</t>
  </si>
  <si>
    <t>Current Year</t>
  </si>
  <si>
    <t>Previous Year</t>
  </si>
  <si>
    <t>USD in million</t>
  </si>
  <si>
    <t>Notes:</t>
  </si>
  <si>
    <t>Share capital</t>
  </si>
  <si>
    <t>Total Equity</t>
  </si>
  <si>
    <t>Total Liabilities</t>
  </si>
  <si>
    <t>Net cash generated from operating activities</t>
  </si>
  <si>
    <t>Add: Net Income</t>
  </si>
  <si>
    <t>Less: Dividends paid</t>
  </si>
  <si>
    <t>Retained earnings at the end of the year</t>
  </si>
  <si>
    <t>Retained earnings at the beginning of the year</t>
  </si>
  <si>
    <t>PP&amp;E opening balance</t>
  </si>
  <si>
    <t>Add: PPE purchases</t>
  </si>
  <si>
    <t>Less: Depreciation</t>
  </si>
  <si>
    <t>PP&amp;E closing balance</t>
  </si>
  <si>
    <t>non-cash items</t>
  </si>
  <si>
    <t>Cost of goods sold (COGS)</t>
  </si>
  <si>
    <t>Gross profit</t>
  </si>
  <si>
    <t>SG&amp;A</t>
  </si>
  <si>
    <t>Income tax</t>
  </si>
  <si>
    <t>Profit before tax (PBT)</t>
  </si>
  <si>
    <t>Other comprehensive income</t>
  </si>
  <si>
    <t>Total comprehensive income</t>
  </si>
  <si>
    <t>Other comprehensive income for the year</t>
  </si>
  <si>
    <t>Statement of Changes in Equity</t>
  </si>
  <si>
    <t xml:space="preserve">Registered capital </t>
  </si>
  <si>
    <t>Total</t>
  </si>
  <si>
    <t>Profit for the year</t>
  </si>
  <si>
    <t xml:space="preserve">Other comprehensive income </t>
  </si>
  <si>
    <t>Intangible assets</t>
  </si>
  <si>
    <t>Total non-current assets</t>
  </si>
  <si>
    <t>Total current assets</t>
  </si>
  <si>
    <t>Total non-current liabilities</t>
  </si>
  <si>
    <t>Short-term borrowings</t>
  </si>
  <si>
    <t>Total current liabilities</t>
  </si>
  <si>
    <t>Add: Other comprehensive income</t>
  </si>
  <si>
    <t>Workings:</t>
  </si>
  <si>
    <t>PP&amp;E reconciliation</t>
  </si>
  <si>
    <t>RE reconciliation</t>
  </si>
  <si>
    <t>Opening balance at 1.1.2022</t>
  </si>
  <si>
    <t>Closing balance at 31.12.2022</t>
  </si>
  <si>
    <t>Opening balance at 1.1.2023</t>
  </si>
  <si>
    <t>Closing balance at 31.12.2023</t>
  </si>
  <si>
    <t>Short-term borrowings repaid</t>
  </si>
  <si>
    <t>Decrease in trade receivables</t>
  </si>
  <si>
    <t>Purchase of property, plant and equipment</t>
  </si>
  <si>
    <t>*Purchase of property, plant and equipment</t>
  </si>
  <si>
    <t>*Purchase of intangible assets (software and licenses)</t>
  </si>
  <si>
    <t>Adjustments for non-cash items:</t>
  </si>
  <si>
    <t>Changes in working capital:</t>
  </si>
  <si>
    <t>Balance Sheet</t>
  </si>
  <si>
    <t>Pension liabilities</t>
  </si>
  <si>
    <t>included in Other comprehensive income</t>
  </si>
  <si>
    <t>Actuarial (loss)/profit on pension liabilities</t>
  </si>
  <si>
    <t>Unrealized FX loss on pension liabilities</t>
  </si>
  <si>
    <t xml:space="preserve">FCFF  </t>
  </si>
  <si>
    <t>FCFF</t>
  </si>
  <si>
    <t>FCFE</t>
  </si>
  <si>
    <t>Omega Industries Ltd</t>
  </si>
  <si>
    <t>Common-size Balance Sheet</t>
  </si>
  <si>
    <t>Net Change</t>
  </si>
  <si>
    <t>Purchase of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</si>
</sst>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10"/>
      <color theme="1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b/>
      <sz val="9"/>
      <color rgb="FF0070C0"/>
      <name val="Arial"/>
      <family val="2"/>
    </font>
    <font>
      <b/>
      <u/>
      <sz val="12"/>
      <color rgb="FF0070C0"/>
      <name val="Arial"/>
      <family val="2"/>
    </font>
    <font>
      <sz val="9"/>
      <name val="Georg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73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9" fontId="3" fillId="0" borderId="0" xfId="2" applyNumberFormat="1" applyFont="1" applyAlignment="1">
      <alignment horizontal="center" wrapText="1"/>
    </xf>
    <xf numFmtId="49" fontId="3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164" fontId="5" fillId="0" borderId="0" xfId="1" applyNumberFormat="1" applyFont="1" applyBorder="1"/>
    <xf numFmtId="164" fontId="5" fillId="0" borderId="0" xfId="0" applyNumberFormat="1" applyFont="1"/>
    <xf numFmtId="0" fontId="6" fillId="0" borderId="3" xfId="0" applyFont="1" applyBorder="1"/>
    <xf numFmtId="164" fontId="6" fillId="0" borderId="3" xfId="1" applyNumberFormat="1" applyFont="1" applyBorder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164" fontId="5" fillId="0" borderId="0" xfId="1" applyNumberFormat="1" applyFont="1" applyFill="1" applyBorder="1"/>
    <xf numFmtId="164" fontId="6" fillId="0" borderId="3" xfId="0" applyNumberFormat="1" applyFont="1" applyBorder="1"/>
    <xf numFmtId="164" fontId="9" fillId="0" borderId="0" xfId="0" applyNumberFormat="1" applyFont="1"/>
    <xf numFmtId="164" fontId="7" fillId="0" borderId="0" xfId="1" applyNumberFormat="1" applyFont="1" applyBorder="1"/>
    <xf numFmtId="0" fontId="6" fillId="0" borderId="0" xfId="0" applyFont="1"/>
    <xf numFmtId="164" fontId="6" fillId="0" borderId="0" xfId="1" applyNumberFormat="1" applyFont="1" applyBorder="1"/>
    <xf numFmtId="0" fontId="9" fillId="0" borderId="0" xfId="0" applyFont="1"/>
    <xf numFmtId="0" fontId="6" fillId="0" borderId="4" xfId="0" applyFont="1" applyBorder="1"/>
    <xf numFmtId="164" fontId="6" fillId="0" borderId="4" xfId="0" applyNumberFormat="1" applyFont="1" applyBorder="1"/>
    <xf numFmtId="164" fontId="6" fillId="0" borderId="0" xfId="0" applyNumberFormat="1" applyFont="1"/>
    <xf numFmtId="164" fontId="5" fillId="0" borderId="0" xfId="1" applyNumberFormat="1" applyFont="1"/>
    <xf numFmtId="164" fontId="9" fillId="0" borderId="0" xfId="1" applyNumberFormat="1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Border="1" applyAlignment="1"/>
    <xf numFmtId="164" fontId="6" fillId="0" borderId="3" xfId="1" applyNumberFormat="1" applyFont="1" applyBorder="1" applyAlignment="1"/>
    <xf numFmtId="164" fontId="6" fillId="0" borderId="0" xfId="1" applyNumberFormat="1" applyFont="1" applyBorder="1" applyAlignment="1"/>
    <xf numFmtId="0" fontId="5" fillId="0" borderId="0" xfId="0" applyFont="1" applyAlignment="1">
      <alignment vertical="center" wrapText="1"/>
    </xf>
    <xf numFmtId="0" fontId="11" fillId="3" borderId="6" xfId="2" applyFont="1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1" fillId="3" borderId="6" xfId="2" applyFont="1" applyFill="1" applyBorder="1" applyAlignment="1">
      <alignment horizontal="right"/>
    </xf>
    <xf numFmtId="0" fontId="16" fillId="0" borderId="0" xfId="0" applyFont="1"/>
    <xf numFmtId="14" fontId="11" fillId="3" borderId="6" xfId="2" applyNumberFormat="1" applyFont="1" applyFill="1" applyBorder="1" applyAlignment="1">
      <alignment horizontal="right"/>
    </xf>
    <xf numFmtId="0" fontId="6" fillId="0" borderId="5" xfId="0" applyFont="1" applyBorder="1"/>
    <xf numFmtId="164" fontId="6" fillId="0" borderId="5" xfId="1" applyNumberFormat="1" applyFont="1" applyBorder="1"/>
    <xf numFmtId="0" fontId="17" fillId="0" borderId="0" xfId="0" applyFont="1"/>
    <xf numFmtId="0" fontId="5" fillId="2" borderId="0" xfId="0" applyFont="1" applyFill="1"/>
    <xf numFmtId="164" fontId="6" fillId="0" borderId="0" xfId="1" applyNumberFormat="1" applyFont="1"/>
    <xf numFmtId="164" fontId="7" fillId="0" borderId="0" xfId="1" applyNumberFormat="1" applyFont="1"/>
    <xf numFmtId="164" fontId="14" fillId="0" borderId="0" xfId="1" applyNumberFormat="1" applyFont="1"/>
    <xf numFmtId="164" fontId="11" fillId="3" borderId="6" xfId="1" applyNumberFormat="1" applyFont="1" applyFill="1" applyBorder="1"/>
    <xf numFmtId="0" fontId="11" fillId="3" borderId="0" xfId="2" applyFont="1" applyFill="1" applyAlignment="1">
      <alignment horizontal="right"/>
    </xf>
    <xf numFmtId="0" fontId="11" fillId="3" borderId="6" xfId="2" applyFont="1" applyFill="1" applyBorder="1" applyAlignment="1">
      <alignment wrapText="1"/>
    </xf>
    <xf numFmtId="0" fontId="11" fillId="3" borderId="6" xfId="2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7" fillId="0" borderId="0" xfId="1" applyNumberFormat="1" applyFont="1" applyFill="1"/>
    <xf numFmtId="0" fontId="5" fillId="0" borderId="7" xfId="0" applyFont="1" applyBorder="1" applyAlignment="1">
      <alignment horizontal="center" vertical="center"/>
    </xf>
    <xf numFmtId="43" fontId="5" fillId="0" borderId="0" xfId="0" applyNumberFormat="1" applyFont="1"/>
    <xf numFmtId="0" fontId="5" fillId="0" borderId="0" xfId="0" applyFont="1" applyAlignment="1">
      <alignment vertical="center"/>
    </xf>
    <xf numFmtId="164" fontId="6" fillId="4" borderId="0" xfId="1" applyNumberFormat="1" applyFont="1" applyFill="1"/>
    <xf numFmtId="9" fontId="5" fillId="0" borderId="0" xfId="5" applyFont="1"/>
    <xf numFmtId="9" fontId="6" fillId="0" borderId="0" xfId="5" applyFont="1"/>
    <xf numFmtId="9" fontId="6" fillId="0" borderId="0" xfId="5" applyFont="1" applyBorder="1" applyAlignment="1"/>
    <xf numFmtId="9" fontId="6" fillId="0" borderId="3" xfId="5" applyFont="1" applyBorder="1"/>
    <xf numFmtId="9" fontId="6" fillId="0" borderId="3" xfId="5" applyFont="1" applyBorder="1" applyAlignment="1"/>
    <xf numFmtId="164" fontId="5" fillId="0" borderId="0" xfId="0" applyNumberFormat="1" applyFont="1" applyAlignment="1">
      <alignment horizontal="center" vertical="center" wrapText="1"/>
    </xf>
    <xf numFmtId="164" fontId="5" fillId="0" borderId="9" xfId="1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6">
    <cellStyle name="Comma" xfId="1" builtinId="3"/>
    <cellStyle name="Hyperlink 2 2" xfId="4" xr:uid="{31DD57B3-D28E-4C4C-913D-2C32E96BA31A}"/>
    <cellStyle name="Normal" xfId="0" builtinId="0"/>
    <cellStyle name="Normal 2" xfId="2" xr:uid="{FCB04854-9500-4965-A0FF-E16126036E4D}"/>
    <cellStyle name="Normal 2 2 2" xfId="3" xr:uid="{FB05DAB9-669A-4735-B354-9728E6DDAF87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C50-108E-49D8-8D34-F7367DD8F328}">
  <sheetPr>
    <tabColor theme="4" tint="0.59999389629810485"/>
  </sheetPr>
  <dimension ref="B1:AB34"/>
  <sheetViews>
    <sheetView showGridLines="0" topLeftCell="A12" zoomScaleNormal="100" workbookViewId="0">
      <selection activeCell="F16" sqref="F16"/>
    </sheetView>
  </sheetViews>
  <sheetFormatPr defaultColWidth="8.88671875" defaultRowHeight="11.4" x14ac:dyDescent="0.2"/>
  <cols>
    <col min="1" max="1" width="2" style="7" customWidth="1"/>
    <col min="2" max="2" width="40.77734375" style="7" customWidth="1"/>
    <col min="3" max="3" width="9.44140625" style="7" customWidth="1"/>
    <col min="4" max="4" width="10.44140625" style="7" bestFit="1" customWidth="1"/>
    <col min="5" max="25" width="8.88671875" style="7"/>
    <col min="26" max="26" width="12.33203125" style="7" customWidth="1"/>
    <col min="27" max="27" width="27.33203125" style="7" bestFit="1" customWidth="1"/>
    <col min="28" max="28" width="13" style="8" bestFit="1" customWidth="1"/>
    <col min="29" max="16384" width="8.88671875" style="7"/>
  </cols>
  <sheetData>
    <row r="1" spans="2:5" ht="15.6" x14ac:dyDescent="0.3">
      <c r="B1" s="34" t="s">
        <v>0</v>
      </c>
    </row>
    <row r="2" spans="2:5" ht="15.6" x14ac:dyDescent="0.3">
      <c r="B2" s="34" t="s">
        <v>110</v>
      </c>
      <c r="C2" s="1"/>
      <c r="D2" s="2"/>
      <c r="E2" s="2"/>
    </row>
    <row r="3" spans="2:5" ht="15.6" x14ac:dyDescent="0.3">
      <c r="B3" s="34"/>
      <c r="C3" s="3"/>
      <c r="D3" s="6"/>
      <c r="E3" s="6"/>
    </row>
    <row r="4" spans="2:5" ht="12" x14ac:dyDescent="0.25">
      <c r="B4" s="6"/>
      <c r="C4" s="3"/>
      <c r="D4" s="6"/>
      <c r="E4" s="6"/>
    </row>
    <row r="5" spans="2:5" ht="12.6" thickBot="1" x14ac:dyDescent="0.3">
      <c r="B5" s="33" t="s">
        <v>53</v>
      </c>
      <c r="C5" s="40">
        <v>45291</v>
      </c>
      <c r="D5" s="40">
        <v>44926</v>
      </c>
    </row>
    <row r="6" spans="2:5" ht="12" thickTop="1" x14ac:dyDescent="0.2">
      <c r="C6" s="9"/>
    </row>
    <row r="7" spans="2:5" x14ac:dyDescent="0.2">
      <c r="B7" s="7" t="s">
        <v>2</v>
      </c>
      <c r="C7" s="9">
        <v>319662</v>
      </c>
      <c r="D7" s="26">
        <v>283549</v>
      </c>
    </row>
    <row r="8" spans="2:5" x14ac:dyDescent="0.2">
      <c r="B8" s="7" t="s">
        <v>68</v>
      </c>
      <c r="C8" s="9">
        <v>-180969</v>
      </c>
      <c r="D8" s="26">
        <v>-169802</v>
      </c>
    </row>
    <row r="9" spans="2:5" ht="12" x14ac:dyDescent="0.25">
      <c r="B9" s="41" t="s">
        <v>69</v>
      </c>
      <c r="C9" s="42">
        <f>SUM(C7:C8)</f>
        <v>138693</v>
      </c>
      <c r="D9" s="42">
        <f>SUM(D7:D8)</f>
        <v>113747</v>
      </c>
    </row>
    <row r="10" spans="2:5" x14ac:dyDescent="0.2">
      <c r="C10" s="9"/>
      <c r="D10" s="26"/>
    </row>
    <row r="11" spans="2:5" x14ac:dyDescent="0.2">
      <c r="B11" s="7" t="s">
        <v>3</v>
      </c>
      <c r="C11" s="9">
        <v>-19281</v>
      </c>
      <c r="D11" s="26">
        <v>-17451</v>
      </c>
    </row>
    <row r="12" spans="2:5" x14ac:dyDescent="0.2">
      <c r="B12" s="7" t="s">
        <v>15</v>
      </c>
      <c r="C12" s="9">
        <v>-28787</v>
      </c>
      <c r="D12" s="26">
        <v>-24991</v>
      </c>
    </row>
    <row r="13" spans="2:5" x14ac:dyDescent="0.2">
      <c r="B13" s="7" t="s">
        <v>70</v>
      </c>
      <c r="C13" s="9">
        <v>-85383</v>
      </c>
      <c r="D13" s="26">
        <v>-53312</v>
      </c>
    </row>
    <row r="14" spans="2:5" ht="12.6" thickBot="1" x14ac:dyDescent="0.3">
      <c r="B14" s="11" t="s">
        <v>6</v>
      </c>
      <c r="C14" s="12">
        <f>SUM(C9:C13)</f>
        <v>5242</v>
      </c>
      <c r="D14" s="12">
        <f>SUM(D9:D13)</f>
        <v>17993</v>
      </c>
    </row>
    <row r="15" spans="2:5" x14ac:dyDescent="0.2">
      <c r="C15" s="9"/>
      <c r="D15" s="9"/>
    </row>
    <row r="16" spans="2:5" x14ac:dyDescent="0.2">
      <c r="B16" s="7" t="s">
        <v>5</v>
      </c>
      <c r="C16" s="9">
        <v>-495</v>
      </c>
      <c r="D16" s="9">
        <v>-1798</v>
      </c>
    </row>
    <row r="17" spans="2:4" ht="12.6" thickBot="1" x14ac:dyDescent="0.3">
      <c r="B17" s="11" t="s">
        <v>72</v>
      </c>
      <c r="C17" s="12">
        <f>SUM(C14:C16)</f>
        <v>4747</v>
      </c>
      <c r="D17" s="12">
        <f>SUM(D14:D16)</f>
        <v>16195</v>
      </c>
    </row>
    <row r="18" spans="2:4" x14ac:dyDescent="0.2">
      <c r="C18" s="9"/>
      <c r="D18" s="9"/>
    </row>
    <row r="19" spans="2:4" x14ac:dyDescent="0.2">
      <c r="B19" s="7" t="s">
        <v>71</v>
      </c>
      <c r="C19" s="9">
        <v>-633</v>
      </c>
      <c r="D19" s="9">
        <v>-1844</v>
      </c>
    </row>
    <row r="20" spans="2:4" ht="12.6" thickBot="1" x14ac:dyDescent="0.3">
      <c r="B20" s="11" t="s">
        <v>4</v>
      </c>
      <c r="C20" s="12">
        <f>SUM(C17:C19)</f>
        <v>4114</v>
      </c>
      <c r="D20" s="12">
        <f>SUM(D17:D19)</f>
        <v>14351</v>
      </c>
    </row>
    <row r="21" spans="2:4" x14ac:dyDescent="0.2">
      <c r="C21" s="9"/>
      <c r="D21" s="9"/>
    </row>
    <row r="22" spans="2:4" x14ac:dyDescent="0.2">
      <c r="C22" s="9"/>
      <c r="D22" s="9"/>
    </row>
    <row r="23" spans="2:4" ht="12" x14ac:dyDescent="0.25">
      <c r="B23" s="20" t="s">
        <v>73</v>
      </c>
      <c r="C23" s="9"/>
      <c r="D23" s="9"/>
    </row>
    <row r="24" spans="2:4" x14ac:dyDescent="0.2">
      <c r="B24" s="7" t="s">
        <v>105</v>
      </c>
      <c r="C24" s="9">
        <v>15</v>
      </c>
      <c r="D24" s="7">
        <v>12</v>
      </c>
    </row>
    <row r="25" spans="2:4" x14ac:dyDescent="0.2">
      <c r="B25" s="7" t="s">
        <v>106</v>
      </c>
      <c r="C25" s="9">
        <v>-1</v>
      </c>
      <c r="D25" s="26">
        <v>-3</v>
      </c>
    </row>
    <row r="26" spans="2:4" ht="12" x14ac:dyDescent="0.25">
      <c r="B26" s="20" t="s">
        <v>75</v>
      </c>
      <c r="C26" s="21">
        <f>SUM(C24:C25)</f>
        <v>14</v>
      </c>
      <c r="D26" s="21">
        <f>SUM(D24:D25)</f>
        <v>9</v>
      </c>
    </row>
    <row r="27" spans="2:4" ht="12.6" thickBot="1" x14ac:dyDescent="0.3">
      <c r="B27" s="11" t="s">
        <v>74</v>
      </c>
      <c r="C27" s="12">
        <v>4128</v>
      </c>
      <c r="D27" s="12">
        <v>14360</v>
      </c>
    </row>
    <row r="28" spans="2:4" x14ac:dyDescent="0.2">
      <c r="C28" s="9"/>
      <c r="D28" s="9"/>
    </row>
    <row r="29" spans="2:4" x14ac:dyDescent="0.2">
      <c r="C29" s="9"/>
    </row>
    <row r="30" spans="2:4" x14ac:dyDescent="0.2">
      <c r="B30" s="44" t="s">
        <v>54</v>
      </c>
      <c r="C30" s="44"/>
    </row>
    <row r="31" spans="2:4" x14ac:dyDescent="0.2">
      <c r="B31" s="7" t="s">
        <v>30</v>
      </c>
      <c r="C31" s="9">
        <v>9779</v>
      </c>
    </row>
    <row r="32" spans="2:4" x14ac:dyDescent="0.2">
      <c r="B32" s="7" t="s">
        <v>98</v>
      </c>
      <c r="C32" s="9">
        <v>8623</v>
      </c>
    </row>
    <row r="33" spans="2:3" x14ac:dyDescent="0.2">
      <c r="B33" s="7" t="s">
        <v>99</v>
      </c>
      <c r="C33" s="9">
        <v>9052</v>
      </c>
    </row>
    <row r="34" spans="2:3" x14ac:dyDescent="0.2">
      <c r="C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5966-2AE7-4E2A-8191-2161AD17ABCA}">
  <sheetPr>
    <tabColor theme="4" tint="0.59999389629810485"/>
  </sheetPr>
  <dimension ref="B1:J40"/>
  <sheetViews>
    <sheetView showGridLines="0" topLeftCell="A10" zoomScaleNormal="100" workbookViewId="0">
      <selection activeCell="C32" sqref="C32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13.33203125" style="7" customWidth="1"/>
    <col min="5" max="5" width="11" style="46" customWidth="1"/>
    <col min="6" max="7" width="8.88671875" style="7"/>
    <col min="8" max="8" width="37.33203125" style="7" customWidth="1"/>
    <col min="9" max="9" width="9" style="7" bestFit="1" customWidth="1"/>
    <col min="10" max="10" width="9.5546875" style="7" bestFit="1" customWidth="1"/>
    <col min="11" max="16384" width="8.88671875" style="7"/>
  </cols>
  <sheetData>
    <row r="1" spans="2:9" ht="15.6" x14ac:dyDescent="0.3">
      <c r="B1" s="34" t="s">
        <v>102</v>
      </c>
    </row>
    <row r="2" spans="2:9" ht="15.6" x14ac:dyDescent="0.3">
      <c r="B2" s="34" t="s">
        <v>110</v>
      </c>
      <c r="C2" s="35"/>
      <c r="D2" s="35"/>
      <c r="E2" s="47"/>
    </row>
    <row r="3" spans="2:9" ht="15.6" x14ac:dyDescent="0.3">
      <c r="B3" s="34"/>
      <c r="C3" s="35"/>
      <c r="D3" s="35"/>
      <c r="E3" s="47"/>
    </row>
    <row r="4" spans="2:9" ht="12" x14ac:dyDescent="0.25">
      <c r="B4" s="36"/>
      <c r="C4" s="37" t="s">
        <v>51</v>
      </c>
      <c r="D4" s="37" t="s">
        <v>52</v>
      </c>
      <c r="E4" s="47"/>
    </row>
    <row r="5" spans="2:9" ht="12.6" thickBot="1" x14ac:dyDescent="0.3">
      <c r="B5" s="33" t="s">
        <v>53</v>
      </c>
      <c r="C5" s="40">
        <v>45291</v>
      </c>
      <c r="D5" s="40">
        <v>44926</v>
      </c>
      <c r="E5" s="48" t="s">
        <v>112</v>
      </c>
    </row>
    <row r="6" spans="2:9" ht="12" thickTop="1" x14ac:dyDescent="0.2"/>
    <row r="7" spans="2:9" x14ac:dyDescent="0.2">
      <c r="B7" s="7" t="s">
        <v>7</v>
      </c>
    </row>
    <row r="8" spans="2:9" x14ac:dyDescent="0.2">
      <c r="B8" s="14" t="s">
        <v>9</v>
      </c>
    </row>
    <row r="9" spans="2:9" x14ac:dyDescent="0.2">
      <c r="B9" s="7" t="s">
        <v>8</v>
      </c>
      <c r="C9" s="10">
        <v>109283</v>
      </c>
      <c r="D9" s="10">
        <v>129447</v>
      </c>
      <c r="E9" s="54">
        <f>D9+Workings!C7+Workings!C8-'Balance Sheet'!C9</f>
        <v>0</v>
      </c>
    </row>
    <row r="10" spans="2:9" x14ac:dyDescent="0.2">
      <c r="B10" s="7" t="s">
        <v>81</v>
      </c>
      <c r="C10" s="10">
        <v>18118</v>
      </c>
      <c r="D10" s="10">
        <v>9066</v>
      </c>
      <c r="E10" s="54">
        <f>C10-D10</f>
        <v>9052</v>
      </c>
      <c r="F10" s="10"/>
    </row>
    <row r="11" spans="2:9" ht="12" x14ac:dyDescent="0.25">
      <c r="B11" s="20" t="s">
        <v>82</v>
      </c>
      <c r="C11" s="25">
        <f>SUM(C9:C10)</f>
        <v>127401</v>
      </c>
      <c r="D11" s="25">
        <f>SUM(D9:D10)</f>
        <v>138513</v>
      </c>
    </row>
    <row r="12" spans="2:9" x14ac:dyDescent="0.2">
      <c r="C12" s="26"/>
      <c r="D12" s="26"/>
    </row>
    <row r="13" spans="2:9" x14ac:dyDescent="0.2">
      <c r="B13" s="14" t="s">
        <v>10</v>
      </c>
    </row>
    <row r="14" spans="2:9" x14ac:dyDescent="0.2">
      <c r="B14" s="7" t="s">
        <v>11</v>
      </c>
      <c r="C14" s="28">
        <v>31398</v>
      </c>
      <c r="D14" s="16">
        <v>21150</v>
      </c>
      <c r="E14" s="46">
        <f>C14-D14</f>
        <v>10248</v>
      </c>
      <c r="I14" s="26"/>
    </row>
    <row r="15" spans="2:9" x14ac:dyDescent="0.2">
      <c r="B15" s="7" t="s">
        <v>12</v>
      </c>
      <c r="C15" s="28">
        <v>13743</v>
      </c>
      <c r="D15" s="16">
        <v>35885</v>
      </c>
      <c r="E15" s="46">
        <f>C15-D15</f>
        <v>-22142</v>
      </c>
    </row>
    <row r="16" spans="2:9" x14ac:dyDescent="0.2">
      <c r="B16" s="7" t="s">
        <v>13</v>
      </c>
      <c r="C16" s="29">
        <v>3576</v>
      </c>
      <c r="D16" s="9">
        <v>16813</v>
      </c>
      <c r="E16" s="46">
        <f>C16-D16</f>
        <v>-13237</v>
      </c>
    </row>
    <row r="17" spans="2:10" ht="12" x14ac:dyDescent="0.25">
      <c r="B17" s="20" t="s">
        <v>83</v>
      </c>
      <c r="C17" s="31">
        <f>SUM(C14:C16)</f>
        <v>48717</v>
      </c>
      <c r="D17" s="31">
        <f>SUM(D14:D16)</f>
        <v>73848</v>
      </c>
    </row>
    <row r="18" spans="2:10" ht="12.6" thickBot="1" x14ac:dyDescent="0.3">
      <c r="B18" s="11" t="s">
        <v>14</v>
      </c>
      <c r="C18" s="17">
        <f>C11+C17</f>
        <v>176118</v>
      </c>
      <c r="D18" s="17">
        <f>D11+D17</f>
        <v>212361</v>
      </c>
    </row>
    <row r="20" spans="2:10" x14ac:dyDescent="0.2">
      <c r="B20" s="7" t="s">
        <v>18</v>
      </c>
      <c r="E20" s="27"/>
    </row>
    <row r="21" spans="2:10" x14ac:dyDescent="0.2">
      <c r="B21" s="14" t="s">
        <v>16</v>
      </c>
    </row>
    <row r="22" spans="2:10" x14ac:dyDescent="0.2">
      <c r="B22" s="7" t="s">
        <v>55</v>
      </c>
      <c r="C22" s="26">
        <v>29337</v>
      </c>
      <c r="D22" s="26">
        <v>29337</v>
      </c>
      <c r="E22" s="46">
        <f>C22-D22</f>
        <v>0</v>
      </c>
    </row>
    <row r="23" spans="2:10" x14ac:dyDescent="0.2">
      <c r="B23" s="7" t="s">
        <v>17</v>
      </c>
      <c r="C23" s="26">
        <v>59109</v>
      </c>
      <c r="D23" s="26">
        <v>64760</v>
      </c>
      <c r="F23" s="10">
        <f>D23-C23</f>
        <v>5651</v>
      </c>
    </row>
    <row r="24" spans="2:10" ht="12.6" thickBot="1" x14ac:dyDescent="0.3">
      <c r="B24" s="11" t="s">
        <v>56</v>
      </c>
      <c r="C24" s="30">
        <f>SUM(C22:C23)</f>
        <v>88446</v>
      </c>
      <c r="D24" s="12">
        <f>SUM(D22:D23)</f>
        <v>94097</v>
      </c>
      <c r="E24" s="26">
        <f>SUM(C24:D24)/2</f>
        <v>91271.5</v>
      </c>
    </row>
    <row r="26" spans="2:10" x14ac:dyDescent="0.2">
      <c r="B26" s="14" t="s">
        <v>19</v>
      </c>
      <c r="E26" s="19"/>
    </row>
    <row r="27" spans="2:10" x14ac:dyDescent="0.2">
      <c r="B27" s="7" t="s">
        <v>20</v>
      </c>
      <c r="C27" s="26">
        <v>13902</v>
      </c>
      <c r="D27" s="26">
        <v>15657</v>
      </c>
      <c r="E27" s="46">
        <f>C27-D27</f>
        <v>-1755</v>
      </c>
      <c r="I27" s="26"/>
    </row>
    <row r="28" spans="2:10" x14ac:dyDescent="0.2">
      <c r="B28" s="7" t="s">
        <v>103</v>
      </c>
      <c r="C28" s="26">
        <v>17718</v>
      </c>
      <c r="D28" s="26">
        <v>17732</v>
      </c>
      <c r="E28" s="46">
        <f>C28-D28</f>
        <v>-14</v>
      </c>
      <c r="F28" s="7" t="s">
        <v>104</v>
      </c>
      <c r="H28" s="26"/>
      <c r="I28" s="26"/>
      <c r="J28" s="26"/>
    </row>
    <row r="29" spans="2:10" ht="12" x14ac:dyDescent="0.25">
      <c r="B29" s="20" t="s">
        <v>84</v>
      </c>
      <c r="C29" s="25">
        <f>SUM(C27:C28)</f>
        <v>31620</v>
      </c>
      <c r="D29" s="25">
        <f>SUM(D27:D28)</f>
        <v>33389</v>
      </c>
      <c r="I29" s="26"/>
    </row>
    <row r="30" spans="2:10" x14ac:dyDescent="0.2">
      <c r="I30" s="26"/>
    </row>
    <row r="31" spans="2:10" x14ac:dyDescent="0.2">
      <c r="B31" s="14" t="s">
        <v>21</v>
      </c>
    </row>
    <row r="32" spans="2:10" x14ac:dyDescent="0.2">
      <c r="B32" s="7" t="s">
        <v>85</v>
      </c>
      <c r="C32" s="26">
        <v>21721</v>
      </c>
      <c r="D32" s="26">
        <v>25813</v>
      </c>
      <c r="E32" s="46">
        <f>C32-D32</f>
        <v>-4092</v>
      </c>
    </row>
    <row r="33" spans="2:10" x14ac:dyDescent="0.2">
      <c r="B33" s="7" t="s">
        <v>22</v>
      </c>
      <c r="C33" s="26">
        <v>34331</v>
      </c>
      <c r="D33" s="26">
        <v>59062</v>
      </c>
      <c r="E33" s="46">
        <f>C33-D33</f>
        <v>-24731</v>
      </c>
      <c r="H33" s="26"/>
      <c r="I33" s="26"/>
      <c r="J33" s="26"/>
    </row>
    <row r="34" spans="2:10" ht="12" x14ac:dyDescent="0.25">
      <c r="B34" s="20" t="s">
        <v>86</v>
      </c>
      <c r="C34" s="45">
        <f>SUM(C32:C33)</f>
        <v>56052</v>
      </c>
      <c r="D34" s="45">
        <f>SUM(D32:D33)</f>
        <v>84875</v>
      </c>
    </row>
    <row r="35" spans="2:10" ht="12.6" thickBot="1" x14ac:dyDescent="0.3">
      <c r="B35" s="11" t="s">
        <v>57</v>
      </c>
      <c r="C35" s="30">
        <f>C29+C34</f>
        <v>87672</v>
      </c>
      <c r="D35" s="30">
        <f>D29+D34</f>
        <v>118264</v>
      </c>
    </row>
    <row r="36" spans="2:10" ht="12" x14ac:dyDescent="0.25">
      <c r="B36" s="20"/>
      <c r="C36" s="31"/>
      <c r="D36" s="21"/>
    </row>
    <row r="37" spans="2:10" ht="12.6" thickBot="1" x14ac:dyDescent="0.3">
      <c r="B37" s="11" t="s">
        <v>23</v>
      </c>
      <c r="C37" s="17">
        <f>C24+C35</f>
        <v>176118</v>
      </c>
      <c r="D37" s="17">
        <f>D24+D35</f>
        <v>212361</v>
      </c>
    </row>
    <row r="39" spans="2:10" x14ac:dyDescent="0.2">
      <c r="E39" s="27"/>
    </row>
    <row r="40" spans="2:10" x14ac:dyDescent="0.2">
      <c r="B40" s="7" t="s">
        <v>41</v>
      </c>
      <c r="C40" s="10">
        <f>C18-C37</f>
        <v>0</v>
      </c>
      <c r="D40" s="10">
        <f>D18-D37</f>
        <v>0</v>
      </c>
      <c r="E40" s="27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DBC-9377-468A-B6C3-6DD93F3FADAA}">
  <sheetPr>
    <tabColor theme="4" tint="0.59999389629810485"/>
  </sheetPr>
  <dimension ref="B1:G20"/>
  <sheetViews>
    <sheetView showGridLines="0" tabSelected="1" workbookViewId="0">
      <selection activeCell="B7" sqref="B7"/>
    </sheetView>
  </sheetViews>
  <sheetFormatPr defaultRowHeight="14.4" x14ac:dyDescent="0.3"/>
  <cols>
    <col min="1" max="1" width="3" customWidth="1"/>
    <col min="2" max="2" width="25.77734375" customWidth="1"/>
    <col min="4" max="4" width="10.44140625" customWidth="1"/>
    <col min="5" max="5" width="9.5546875" customWidth="1"/>
    <col min="6" max="6" width="9.88671875" bestFit="1" customWidth="1"/>
  </cols>
  <sheetData>
    <row r="1" spans="2:7" ht="15.6" x14ac:dyDescent="0.3">
      <c r="B1" s="34" t="s">
        <v>76</v>
      </c>
    </row>
    <row r="2" spans="2:7" ht="15.6" x14ac:dyDescent="0.3">
      <c r="B2" s="34" t="s">
        <v>110</v>
      </c>
      <c r="C2" s="43"/>
      <c r="D2" s="43"/>
      <c r="E2" s="43"/>
      <c r="F2" s="43"/>
    </row>
    <row r="3" spans="2:7" x14ac:dyDescent="0.3">
      <c r="B3" s="43"/>
      <c r="C3" s="43"/>
      <c r="D3" s="49"/>
      <c r="E3" s="49"/>
      <c r="F3" s="49"/>
    </row>
    <row r="4" spans="2:7" ht="25.2" thickBot="1" x14ac:dyDescent="0.35">
      <c r="B4" s="33"/>
      <c r="C4" s="33"/>
      <c r="D4" s="51" t="s">
        <v>77</v>
      </c>
      <c r="E4" s="50" t="s">
        <v>17</v>
      </c>
      <c r="F4" s="50" t="s">
        <v>78</v>
      </c>
      <c r="G4" s="7"/>
    </row>
    <row r="5" spans="2:7" ht="15" thickTop="1" x14ac:dyDescent="0.3">
      <c r="B5" s="7"/>
      <c r="C5" s="7"/>
      <c r="D5" s="7"/>
      <c r="E5" s="7"/>
      <c r="F5" s="7"/>
      <c r="G5" s="7"/>
    </row>
    <row r="6" spans="2:7" x14ac:dyDescent="0.3">
      <c r="B6" s="20" t="s">
        <v>91</v>
      </c>
      <c r="C6" s="20"/>
      <c r="D6" s="45">
        <v>29337</v>
      </c>
      <c r="E6" s="45">
        <v>50400</v>
      </c>
      <c r="F6" s="45">
        <f>SUM(D6:E6)</f>
        <v>79737</v>
      </c>
      <c r="G6" s="26"/>
    </row>
    <row r="7" spans="2:7" x14ac:dyDescent="0.3">
      <c r="B7" s="7" t="s">
        <v>79</v>
      </c>
      <c r="C7" s="7"/>
      <c r="D7" s="26">
        <v>0</v>
      </c>
      <c r="E7" s="26">
        <f>'Income Statement'!D20</f>
        <v>14351</v>
      </c>
      <c r="F7" s="26">
        <f>SUM(D7:E7)</f>
        <v>14351</v>
      </c>
      <c r="G7" s="26"/>
    </row>
    <row r="8" spans="2:7" x14ac:dyDescent="0.3">
      <c r="B8" s="7" t="s">
        <v>80</v>
      </c>
      <c r="C8" s="7"/>
      <c r="D8" s="26">
        <v>0</v>
      </c>
      <c r="E8" s="26">
        <f>'Income Statement'!D26</f>
        <v>9</v>
      </c>
      <c r="F8" s="26">
        <f>SUM(D8:E8)</f>
        <v>9</v>
      </c>
      <c r="G8" s="26"/>
    </row>
    <row r="9" spans="2:7" x14ac:dyDescent="0.3">
      <c r="B9" s="20" t="s">
        <v>74</v>
      </c>
      <c r="C9" s="20"/>
      <c r="D9" s="45">
        <f>D7+D8</f>
        <v>0</v>
      </c>
      <c r="E9" s="45">
        <f>E7+E8</f>
        <v>14360</v>
      </c>
      <c r="F9" s="45">
        <f>F7+F8</f>
        <v>14360</v>
      </c>
      <c r="G9" s="26"/>
    </row>
    <row r="10" spans="2:7" ht="15" thickBot="1" x14ac:dyDescent="0.35">
      <c r="B10" s="11" t="s">
        <v>92</v>
      </c>
      <c r="C10" s="11"/>
      <c r="D10" s="12">
        <f>D9+D6</f>
        <v>29337</v>
      </c>
      <c r="E10" s="12">
        <f t="shared" ref="E10:F10" si="0">E9+E6</f>
        <v>64760</v>
      </c>
      <c r="F10" s="12">
        <f t="shared" si="0"/>
        <v>94097</v>
      </c>
      <c r="G10" s="26"/>
    </row>
    <row r="11" spans="2:7" x14ac:dyDescent="0.3">
      <c r="B11" s="7"/>
      <c r="C11" s="7"/>
      <c r="D11" s="26"/>
      <c r="E11" s="26"/>
      <c r="F11" s="26"/>
      <c r="G11" s="26"/>
    </row>
    <row r="12" spans="2:7" x14ac:dyDescent="0.3">
      <c r="B12" s="20" t="s">
        <v>93</v>
      </c>
      <c r="C12" s="20"/>
      <c r="D12" s="45">
        <v>29337</v>
      </c>
      <c r="E12" s="45">
        <v>64760</v>
      </c>
      <c r="F12" s="45">
        <f>SUM(D12:E12)</f>
        <v>94097</v>
      </c>
      <c r="G12" s="26"/>
    </row>
    <row r="13" spans="2:7" x14ac:dyDescent="0.3">
      <c r="B13" s="7" t="s">
        <v>79</v>
      </c>
      <c r="C13" s="7"/>
      <c r="D13" s="26">
        <v>0</v>
      </c>
      <c r="E13" s="26">
        <f>'Income Statement'!C20</f>
        <v>4114</v>
      </c>
      <c r="F13" s="26">
        <f>SUM(D13:E13)</f>
        <v>4114</v>
      </c>
      <c r="G13" s="26"/>
    </row>
    <row r="14" spans="2:7" x14ac:dyDescent="0.3">
      <c r="B14" s="7" t="s">
        <v>80</v>
      </c>
      <c r="C14" s="7"/>
      <c r="D14" s="26">
        <v>0</v>
      </c>
      <c r="E14" s="26">
        <f>'Income Statement'!C26</f>
        <v>14</v>
      </c>
      <c r="F14" s="26">
        <f>SUM(D14:E14)</f>
        <v>14</v>
      </c>
      <c r="G14" s="26"/>
    </row>
    <row r="15" spans="2:7" x14ac:dyDescent="0.3">
      <c r="B15" s="7" t="s">
        <v>74</v>
      </c>
      <c r="C15" s="7"/>
      <c r="D15" s="45">
        <v>0</v>
      </c>
      <c r="E15" s="45">
        <f>E13+E14</f>
        <v>4128</v>
      </c>
      <c r="F15" s="45">
        <f>SUM(D15:E15)</f>
        <v>4128</v>
      </c>
      <c r="G15" s="26"/>
    </row>
    <row r="16" spans="2:7" x14ac:dyDescent="0.3">
      <c r="B16" s="7" t="s">
        <v>32</v>
      </c>
      <c r="C16" s="7"/>
      <c r="D16" s="26">
        <v>0</v>
      </c>
      <c r="E16" s="26">
        <f>-'Income Statement'!C31</f>
        <v>-9779</v>
      </c>
      <c r="F16" s="26">
        <f>SUM(D16:E16)</f>
        <v>-9779</v>
      </c>
      <c r="G16" s="26"/>
    </row>
    <row r="17" spans="2:7" ht="15" thickBot="1" x14ac:dyDescent="0.35">
      <c r="B17" s="11" t="s">
        <v>94</v>
      </c>
      <c r="C17" s="11"/>
      <c r="D17" s="12">
        <f>D12+D15+D16</f>
        <v>29337</v>
      </c>
      <c r="E17" s="12">
        <f t="shared" ref="E17:F17" si="1">E12+E15+E16</f>
        <v>59109</v>
      </c>
      <c r="F17" s="12">
        <f t="shared" si="1"/>
        <v>88446</v>
      </c>
      <c r="G17" s="26"/>
    </row>
    <row r="18" spans="2:7" x14ac:dyDescent="0.3">
      <c r="B18" s="7"/>
      <c r="C18" s="7"/>
      <c r="D18" s="26"/>
      <c r="E18" s="26"/>
      <c r="F18" s="26"/>
      <c r="G18" s="26"/>
    </row>
    <row r="19" spans="2:7" x14ac:dyDescent="0.3">
      <c r="B19" s="20" t="s">
        <v>41</v>
      </c>
      <c r="C19" s="7"/>
      <c r="D19" s="27">
        <f>'Balance Sheet'!C22</f>
        <v>29337</v>
      </c>
      <c r="E19" s="27">
        <f>'Balance Sheet'!C23</f>
        <v>59109</v>
      </c>
      <c r="F19" s="27">
        <f>D19+E19</f>
        <v>88446</v>
      </c>
      <c r="G19" s="26"/>
    </row>
    <row r="20" spans="2:7" x14ac:dyDescent="0.3">
      <c r="B20" s="7"/>
      <c r="C20" s="7"/>
      <c r="D20" s="26">
        <f>D17-D19</f>
        <v>0</v>
      </c>
      <c r="E20" s="26">
        <f t="shared" ref="E20:F20" si="2">E17-E19</f>
        <v>0</v>
      </c>
      <c r="F20" s="26">
        <f t="shared" si="2"/>
        <v>0</v>
      </c>
      <c r="G2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65BA-60D1-479F-8150-A168FB102573}">
  <sheetPr>
    <tabColor theme="4" tint="0.59999389629810485"/>
  </sheetPr>
  <dimension ref="B1:F40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32" sqref="G32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37.33203125" style="7" customWidth="1"/>
    <col min="5" max="5" width="9" style="7" bestFit="1" customWidth="1"/>
    <col min="6" max="6" width="9.5546875" style="7" bestFit="1" customWidth="1"/>
    <col min="7" max="16384" width="8.88671875" style="7"/>
  </cols>
  <sheetData>
    <row r="1" spans="2:5" ht="15.6" x14ac:dyDescent="0.3">
      <c r="B1" s="34" t="s">
        <v>111</v>
      </c>
    </row>
    <row r="2" spans="2:5" ht="15.6" x14ac:dyDescent="0.3">
      <c r="B2" s="34" t="s">
        <v>110</v>
      </c>
      <c r="C2" s="35"/>
    </row>
    <row r="3" spans="2:5" ht="15.6" x14ac:dyDescent="0.3">
      <c r="B3" s="34"/>
      <c r="C3" s="35"/>
    </row>
    <row r="4" spans="2:5" ht="12" x14ac:dyDescent="0.25">
      <c r="B4" s="36"/>
      <c r="C4" s="37" t="s">
        <v>51</v>
      </c>
    </row>
    <row r="5" spans="2:5" ht="12.6" thickBot="1" x14ac:dyDescent="0.3">
      <c r="B5" s="33" t="s">
        <v>53</v>
      </c>
      <c r="C5" s="40">
        <v>45291</v>
      </c>
    </row>
    <row r="6" spans="2:5" ht="12" thickTop="1" x14ac:dyDescent="0.2"/>
    <row r="7" spans="2:5" x14ac:dyDescent="0.2">
      <c r="B7" s="7" t="s">
        <v>7</v>
      </c>
    </row>
    <row r="8" spans="2:5" x14ac:dyDescent="0.2">
      <c r="B8" s="14" t="s">
        <v>9</v>
      </c>
      <c r="C8" s="59"/>
    </row>
    <row r="9" spans="2:5" x14ac:dyDescent="0.2">
      <c r="B9" s="7" t="s">
        <v>8</v>
      </c>
      <c r="C9" s="59">
        <f>'Balance Sheet'!C9/'Balance Sheet'!$C$18</f>
        <v>0.62051011253818467</v>
      </c>
    </row>
    <row r="10" spans="2:5" x14ac:dyDescent="0.2">
      <c r="B10" s="7" t="s">
        <v>81</v>
      </c>
      <c r="C10" s="59">
        <f>'Balance Sheet'!C10/'Balance Sheet'!$C$18</f>
        <v>0.10287420933692183</v>
      </c>
    </row>
    <row r="11" spans="2:5" ht="12" x14ac:dyDescent="0.25">
      <c r="B11" s="20" t="s">
        <v>82</v>
      </c>
      <c r="C11" s="60">
        <f>SUM(C9:C10)</f>
        <v>0.72338432187510648</v>
      </c>
    </row>
    <row r="12" spans="2:5" x14ac:dyDescent="0.2">
      <c r="C12" s="59"/>
    </row>
    <row r="13" spans="2:5" x14ac:dyDescent="0.2">
      <c r="B13" s="14" t="s">
        <v>10</v>
      </c>
      <c r="C13" s="59"/>
    </row>
    <row r="14" spans="2:5" x14ac:dyDescent="0.2">
      <c r="B14" s="7" t="s">
        <v>11</v>
      </c>
      <c r="C14" s="59">
        <f>'Balance Sheet'!C14/'Balance Sheet'!$C$18</f>
        <v>0.17827819984328688</v>
      </c>
      <c r="E14" s="26"/>
    </row>
    <row r="15" spans="2:5" x14ac:dyDescent="0.2">
      <c r="B15" s="7" t="s">
        <v>12</v>
      </c>
      <c r="C15" s="59">
        <f>'Balance Sheet'!C15/'Balance Sheet'!$C$18</f>
        <v>7.8032909753687874E-2</v>
      </c>
    </row>
    <row r="16" spans="2:5" x14ac:dyDescent="0.2">
      <c r="B16" s="7" t="s">
        <v>13</v>
      </c>
      <c r="C16" s="59">
        <f>'Balance Sheet'!C16/'Balance Sheet'!$C$18</f>
        <v>2.030456852791878E-2</v>
      </c>
    </row>
    <row r="17" spans="2:6" ht="12" x14ac:dyDescent="0.25">
      <c r="B17" s="20" t="s">
        <v>83</v>
      </c>
      <c r="C17" s="61">
        <f>SUM(C14:C16)</f>
        <v>0.27661567812489357</v>
      </c>
    </row>
    <row r="18" spans="2:6" ht="12.6" thickBot="1" x14ac:dyDescent="0.3">
      <c r="B18" s="11" t="s">
        <v>14</v>
      </c>
      <c r="C18" s="62">
        <f>C11+C17</f>
        <v>1</v>
      </c>
    </row>
    <row r="19" spans="2:6" x14ac:dyDescent="0.2">
      <c r="C19" s="59"/>
    </row>
    <row r="20" spans="2:6" x14ac:dyDescent="0.2">
      <c r="B20" s="7" t="s">
        <v>18</v>
      </c>
      <c r="C20" s="59"/>
    </row>
    <row r="21" spans="2:6" x14ac:dyDescent="0.2">
      <c r="B21" s="14" t="s">
        <v>16</v>
      </c>
      <c r="C21" s="59"/>
    </row>
    <row r="22" spans="2:6" x14ac:dyDescent="0.2">
      <c r="B22" s="7" t="s">
        <v>55</v>
      </c>
      <c r="C22" s="59">
        <f>'Balance Sheet'!C22/'Balance Sheet'!$C$18</f>
        <v>0.1665758184853337</v>
      </c>
    </row>
    <row r="23" spans="2:6" x14ac:dyDescent="0.2">
      <c r="B23" s="7" t="s">
        <v>17</v>
      </c>
      <c r="C23" s="59">
        <f>'Balance Sheet'!C23/'Balance Sheet'!$C$18</f>
        <v>0.3356215719006575</v>
      </c>
    </row>
    <row r="24" spans="2:6" ht="12.6" thickBot="1" x14ac:dyDescent="0.3">
      <c r="B24" s="11" t="s">
        <v>56</v>
      </c>
      <c r="C24" s="63">
        <f>SUM(C22:C23)</f>
        <v>0.5021973903859912</v>
      </c>
    </row>
    <row r="25" spans="2:6" x14ac:dyDescent="0.2">
      <c r="C25" s="59"/>
    </row>
    <row r="26" spans="2:6" x14ac:dyDescent="0.2">
      <c r="B26" s="14" t="s">
        <v>19</v>
      </c>
      <c r="C26" s="59"/>
    </row>
    <row r="27" spans="2:6" x14ac:dyDescent="0.2">
      <c r="B27" s="7" t="s">
        <v>20</v>
      </c>
      <c r="C27" s="59">
        <f>'Balance Sheet'!C27/'Balance Sheet'!$C$18</f>
        <v>7.8935713555684253E-2</v>
      </c>
      <c r="E27" s="26"/>
    </row>
    <row r="28" spans="2:6" x14ac:dyDescent="0.2">
      <c r="B28" s="7" t="s">
        <v>103</v>
      </c>
      <c r="C28" s="59">
        <f>'Balance Sheet'!C28/'Balance Sheet'!$C$18</f>
        <v>0.10060300480359759</v>
      </c>
      <c r="D28" s="26"/>
      <c r="E28" s="26"/>
      <c r="F28" s="26"/>
    </row>
    <row r="29" spans="2:6" ht="12" x14ac:dyDescent="0.25">
      <c r="B29" s="20" t="s">
        <v>84</v>
      </c>
      <c r="C29" s="60">
        <f>SUM(C27:C28)</f>
        <v>0.17953871835928184</v>
      </c>
      <c r="E29" s="26"/>
    </row>
    <row r="30" spans="2:6" x14ac:dyDescent="0.2">
      <c r="C30" s="59"/>
      <c r="E30" s="26"/>
    </row>
    <row r="31" spans="2:6" x14ac:dyDescent="0.2">
      <c r="B31" s="14" t="s">
        <v>21</v>
      </c>
      <c r="C31" s="59"/>
    </row>
    <row r="32" spans="2:6" x14ac:dyDescent="0.2">
      <c r="B32" s="7" t="s">
        <v>85</v>
      </c>
      <c r="C32" s="59">
        <f>'Balance Sheet'!C32/'Balance Sheet'!$C$18</f>
        <v>0.12333208417084</v>
      </c>
    </row>
    <row r="33" spans="2:6" x14ac:dyDescent="0.2">
      <c r="B33" s="7" t="s">
        <v>22</v>
      </c>
      <c r="C33" s="59">
        <f>'Balance Sheet'!C33/'Balance Sheet'!$C$18</f>
        <v>0.19493180708388694</v>
      </c>
      <c r="D33" s="26"/>
      <c r="E33" s="26"/>
      <c r="F33" s="26"/>
    </row>
    <row r="34" spans="2:6" ht="12" x14ac:dyDescent="0.25">
      <c r="B34" s="20" t="s">
        <v>86</v>
      </c>
      <c r="C34" s="60">
        <f>SUM(C32:C33)</f>
        <v>0.31826389125472693</v>
      </c>
    </row>
    <row r="35" spans="2:6" ht="12.6" thickBot="1" x14ac:dyDescent="0.3">
      <c r="B35" s="11" t="s">
        <v>57</v>
      </c>
      <c r="C35" s="63">
        <f>C29+C34</f>
        <v>0.4978026096140088</v>
      </c>
    </row>
    <row r="36" spans="2:6" ht="12" x14ac:dyDescent="0.25">
      <c r="B36" s="20"/>
      <c r="C36" s="61"/>
    </row>
    <row r="37" spans="2:6" ht="12.6" thickBot="1" x14ac:dyDescent="0.3">
      <c r="B37" s="11" t="s">
        <v>23</v>
      </c>
      <c r="C37" s="62">
        <f>C24+C35</f>
        <v>1</v>
      </c>
    </row>
    <row r="38" spans="2:6" x14ac:dyDescent="0.2">
      <c r="C38" s="59"/>
    </row>
    <row r="39" spans="2:6" x14ac:dyDescent="0.2">
      <c r="C39" s="59"/>
    </row>
    <row r="40" spans="2:6" x14ac:dyDescent="0.2">
      <c r="B40" s="7" t="s">
        <v>41</v>
      </c>
      <c r="C40" s="59">
        <f>C18-C37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F00B-00C0-4219-923C-176BB5359E7F}">
  <dimension ref="B1:G20"/>
  <sheetViews>
    <sheetView showGridLines="0" workbookViewId="0">
      <selection activeCell="C6" sqref="C6"/>
    </sheetView>
  </sheetViews>
  <sheetFormatPr defaultRowHeight="14.4" x14ac:dyDescent="0.3"/>
  <cols>
    <col min="1" max="1" width="3" customWidth="1"/>
    <col min="2" max="2" width="38" bestFit="1" customWidth="1"/>
    <col min="3" max="3" width="11.109375" customWidth="1"/>
  </cols>
  <sheetData>
    <row r="1" spans="2:7" ht="15.6" x14ac:dyDescent="0.3">
      <c r="B1" s="34" t="s">
        <v>88</v>
      </c>
    </row>
    <row r="2" spans="2:7" ht="15.6" x14ac:dyDescent="0.3">
      <c r="B2" s="34" t="s">
        <v>110</v>
      </c>
      <c r="C2" s="7"/>
      <c r="D2" s="7"/>
      <c r="E2" s="7"/>
    </row>
    <row r="3" spans="2:7" ht="15.6" x14ac:dyDescent="0.3">
      <c r="B3" s="34"/>
      <c r="C3" s="7"/>
      <c r="D3" s="7"/>
      <c r="E3" s="7"/>
    </row>
    <row r="4" spans="2:7" ht="15.6" x14ac:dyDescent="0.3">
      <c r="B4" s="34"/>
      <c r="C4" s="7"/>
      <c r="D4" s="7"/>
      <c r="E4" s="7"/>
    </row>
    <row r="5" spans="2:7" x14ac:dyDescent="0.3">
      <c r="B5" s="22" t="s">
        <v>89</v>
      </c>
      <c r="C5" s="26"/>
      <c r="D5" s="7"/>
      <c r="E5" s="7"/>
    </row>
    <row r="6" spans="2:7" ht="15" thickBot="1" x14ac:dyDescent="0.35">
      <c r="B6" s="11" t="s">
        <v>63</v>
      </c>
      <c r="C6" s="12">
        <f>'Balance Sheet'!D9</f>
        <v>129447</v>
      </c>
      <c r="D6" s="7"/>
      <c r="E6" s="7"/>
    </row>
    <row r="7" spans="2:7" x14ac:dyDescent="0.3">
      <c r="B7" s="7" t="s">
        <v>64</v>
      </c>
      <c r="C7" s="26">
        <f>'Income Statement'!C32</f>
        <v>8623</v>
      </c>
      <c r="D7" s="7"/>
      <c r="E7" s="7"/>
    </row>
    <row r="8" spans="2:7" x14ac:dyDescent="0.3">
      <c r="B8" s="7" t="s">
        <v>65</v>
      </c>
      <c r="C8" s="26">
        <f>'Income Statement'!C12</f>
        <v>-28787</v>
      </c>
      <c r="D8" s="7"/>
      <c r="E8" s="7"/>
    </row>
    <row r="9" spans="2:7" ht="15" thickBot="1" x14ac:dyDescent="0.35">
      <c r="B9" s="11" t="s">
        <v>66</v>
      </c>
      <c r="C9" s="12">
        <f>C6+C7+C8</f>
        <v>109283</v>
      </c>
      <c r="D9" s="7"/>
      <c r="E9" s="7"/>
    </row>
    <row r="10" spans="2:7" x14ac:dyDescent="0.3">
      <c r="B10" s="7"/>
      <c r="C10" s="27">
        <f>'Balance Sheet'!C9-C9</f>
        <v>0</v>
      </c>
      <c r="D10" s="22" t="s">
        <v>41</v>
      </c>
      <c r="E10" s="7"/>
    </row>
    <row r="11" spans="2:7" x14ac:dyDescent="0.3">
      <c r="B11" s="7"/>
      <c r="C11" s="26"/>
      <c r="D11" s="7"/>
      <c r="E11" s="7"/>
    </row>
    <row r="13" spans="2:7" x14ac:dyDescent="0.3">
      <c r="B13" s="22" t="s">
        <v>90</v>
      </c>
      <c r="C13" s="7"/>
      <c r="D13" s="7"/>
      <c r="E13" s="7"/>
      <c r="F13" s="7"/>
      <c r="G13" s="7"/>
    </row>
    <row r="14" spans="2:7" ht="15" thickBot="1" x14ac:dyDescent="0.35">
      <c r="B14" s="11" t="s">
        <v>62</v>
      </c>
      <c r="C14" s="12">
        <f>'Balance Sheet'!D23</f>
        <v>64760</v>
      </c>
      <c r="D14" s="7"/>
      <c r="E14" s="7"/>
      <c r="F14" s="7"/>
      <c r="G14" s="7"/>
    </row>
    <row r="15" spans="2:7" x14ac:dyDescent="0.3">
      <c r="B15" s="7" t="s">
        <v>59</v>
      </c>
      <c r="C15" s="26">
        <f>'Income Statement'!C20</f>
        <v>4114</v>
      </c>
      <c r="D15" s="7"/>
      <c r="E15" s="7"/>
      <c r="F15" s="7"/>
      <c r="G15" s="7"/>
    </row>
    <row r="16" spans="2:7" x14ac:dyDescent="0.3">
      <c r="B16" s="7" t="s">
        <v>87</v>
      </c>
      <c r="C16" s="7">
        <f>'Income Statement'!C26</f>
        <v>14</v>
      </c>
      <c r="D16" s="7"/>
      <c r="E16" s="7"/>
      <c r="F16" s="7"/>
      <c r="G16" s="7"/>
    </row>
    <row r="17" spans="2:7" x14ac:dyDescent="0.3">
      <c r="B17" s="7" t="s">
        <v>60</v>
      </c>
      <c r="C17" s="26">
        <f>'Income Statement'!C31</f>
        <v>9779</v>
      </c>
      <c r="D17" s="7"/>
      <c r="E17" s="7"/>
      <c r="F17" s="7"/>
      <c r="G17" s="7"/>
    </row>
    <row r="18" spans="2:7" ht="15" thickBot="1" x14ac:dyDescent="0.35">
      <c r="B18" s="11" t="s">
        <v>61</v>
      </c>
      <c r="C18" s="12">
        <f>C14+C15+C16-C17</f>
        <v>59109</v>
      </c>
      <c r="D18" s="7"/>
      <c r="E18" s="7"/>
      <c r="F18" s="7"/>
      <c r="G18" s="7"/>
    </row>
    <row r="19" spans="2:7" x14ac:dyDescent="0.3">
      <c r="B19" s="7"/>
      <c r="C19" s="27">
        <f>C18-'Balance Sheet'!C23</f>
        <v>0</v>
      </c>
      <c r="D19" s="22" t="s">
        <v>41</v>
      </c>
      <c r="E19" s="7"/>
      <c r="F19" s="7"/>
      <c r="G19" s="7"/>
    </row>
    <row r="20" spans="2:7" x14ac:dyDescent="0.3">
      <c r="B20" s="7"/>
      <c r="C20" s="26"/>
      <c r="D20" s="7"/>
      <c r="E20" s="7"/>
      <c r="F20" s="7"/>
      <c r="G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673-D50E-479B-89B0-DE8C2639450C}">
  <dimension ref="B1:F55"/>
  <sheetViews>
    <sheetView showGridLines="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C50" sqref="C50"/>
    </sheetView>
  </sheetViews>
  <sheetFormatPr defaultColWidth="8.88671875" defaultRowHeight="11.4" outlineLevelRow="1" x14ac:dyDescent="0.2"/>
  <cols>
    <col min="1" max="1" width="2" style="7" customWidth="1"/>
    <col min="2" max="2" width="47.44140625" style="7" bestFit="1" customWidth="1"/>
    <col min="3" max="3" width="9.5546875" style="7" bestFit="1" customWidth="1"/>
    <col min="4" max="4" width="1.77734375" style="7" customWidth="1"/>
    <col min="5" max="6" width="13.21875" style="7" customWidth="1"/>
    <col min="7" max="7" width="11.44140625" style="7" customWidth="1"/>
    <col min="8" max="8" width="9.5546875" style="7" bestFit="1" customWidth="1"/>
    <col min="9" max="16384" width="8.88671875" style="7"/>
  </cols>
  <sheetData>
    <row r="1" spans="2:6" ht="15.6" x14ac:dyDescent="0.3">
      <c r="B1" s="34" t="s">
        <v>24</v>
      </c>
    </row>
    <row r="2" spans="2:6" ht="15.6" x14ac:dyDescent="0.3">
      <c r="B2" s="34" t="s">
        <v>110</v>
      </c>
    </row>
    <row r="3" spans="2:6" ht="15.6" x14ac:dyDescent="0.3">
      <c r="B3" s="39" t="s">
        <v>44</v>
      </c>
    </row>
    <row r="5" spans="2:6" ht="12.6" thickBot="1" x14ac:dyDescent="0.3">
      <c r="B5" s="33" t="s">
        <v>53</v>
      </c>
      <c r="C5" s="38" t="s">
        <v>1</v>
      </c>
      <c r="D5" s="5"/>
    </row>
    <row r="6" spans="2:6" ht="12.6" thickTop="1" x14ac:dyDescent="0.25">
      <c r="B6" s="4"/>
      <c r="C6" s="5"/>
      <c r="D6" s="5"/>
    </row>
    <row r="7" spans="2:6" ht="12" x14ac:dyDescent="0.25">
      <c r="B7" s="20" t="s">
        <v>36</v>
      </c>
    </row>
    <row r="8" spans="2:6" outlineLevel="1" x14ac:dyDescent="0.2">
      <c r="B8" s="7" t="s">
        <v>4</v>
      </c>
      <c r="C8" s="10">
        <f>'Income Statement'!C20</f>
        <v>4114</v>
      </c>
      <c r="D8" s="10"/>
    </row>
    <row r="9" spans="2:6" outlineLevel="1" x14ac:dyDescent="0.2">
      <c r="B9" s="7" t="s">
        <v>25</v>
      </c>
      <c r="C9" s="10">
        <f>-'Income Statement'!C19</f>
        <v>633</v>
      </c>
      <c r="D9" s="10"/>
      <c r="E9" s="57"/>
      <c r="F9" s="53"/>
    </row>
    <row r="10" spans="2:6" outlineLevel="1" x14ac:dyDescent="0.2">
      <c r="B10" s="7" t="s">
        <v>26</v>
      </c>
      <c r="C10" s="10">
        <f>-'Income Statement'!C16</f>
        <v>495</v>
      </c>
      <c r="D10" s="10"/>
      <c r="E10" s="57"/>
      <c r="F10" s="53"/>
    </row>
    <row r="11" spans="2:6" x14ac:dyDescent="0.2">
      <c r="B11" s="22" t="s">
        <v>27</v>
      </c>
      <c r="C11" s="18">
        <f>SUM(C8:C10)</f>
        <v>5242</v>
      </c>
      <c r="D11" s="15"/>
    </row>
    <row r="12" spans="2:6" x14ac:dyDescent="0.2">
      <c r="B12" s="22"/>
      <c r="C12" s="18"/>
      <c r="D12" s="15"/>
    </row>
    <row r="13" spans="2:6" x14ac:dyDescent="0.2">
      <c r="B13" s="13" t="s">
        <v>100</v>
      </c>
    </row>
    <row r="14" spans="2:6" x14ac:dyDescent="0.2">
      <c r="B14" s="7" t="s">
        <v>50</v>
      </c>
      <c r="C14" s="10">
        <f>-'Income Statement'!C12</f>
        <v>28787</v>
      </c>
      <c r="D14" s="10"/>
      <c r="E14" s="55" t="s">
        <v>67</v>
      </c>
      <c r="F14" s="53"/>
    </row>
    <row r="15" spans="2:6" x14ac:dyDescent="0.2">
      <c r="C15" s="10"/>
      <c r="D15" s="10"/>
      <c r="E15" s="53"/>
      <c r="F15" s="53"/>
    </row>
    <row r="16" spans="2:6" ht="12" x14ac:dyDescent="0.25">
      <c r="B16" s="13" t="s">
        <v>101</v>
      </c>
      <c r="C16" s="25"/>
      <c r="D16" s="10"/>
      <c r="E16" s="53"/>
      <c r="F16" s="53"/>
    </row>
    <row r="17" spans="2:6" x14ac:dyDescent="0.2">
      <c r="B17" s="7" t="s">
        <v>28</v>
      </c>
      <c r="C17" s="26">
        <f>-'Balance Sheet'!E14</f>
        <v>-10248</v>
      </c>
      <c r="D17" s="10"/>
      <c r="E17" s="66" t="s">
        <v>43</v>
      </c>
      <c r="F17" s="64"/>
    </row>
    <row r="18" spans="2:6" x14ac:dyDescent="0.2">
      <c r="B18" s="7" t="s">
        <v>96</v>
      </c>
      <c r="C18" s="26">
        <f>-'Balance Sheet'!E15</f>
        <v>22142</v>
      </c>
      <c r="D18" s="10"/>
      <c r="E18" s="67"/>
      <c r="F18" s="64"/>
    </row>
    <row r="19" spans="2:6" x14ac:dyDescent="0.2">
      <c r="B19" s="7" t="s">
        <v>29</v>
      </c>
      <c r="C19" s="65">
        <f>'Balance Sheet'!E33</f>
        <v>-24731</v>
      </c>
      <c r="D19" s="10"/>
      <c r="E19" s="68"/>
      <c r="F19" s="64"/>
    </row>
    <row r="20" spans="2:6" ht="12" x14ac:dyDescent="0.25">
      <c r="C20" s="21">
        <f>SUM(C17:C19)</f>
        <v>-12837</v>
      </c>
      <c r="D20" s="10"/>
      <c r="E20" s="52"/>
      <c r="F20" s="64"/>
    </row>
    <row r="21" spans="2:6" x14ac:dyDescent="0.2">
      <c r="C21" s="9"/>
      <c r="E21" s="52"/>
      <c r="F21" s="52"/>
    </row>
    <row r="22" spans="2:6" ht="12" x14ac:dyDescent="0.25">
      <c r="B22" s="20" t="s">
        <v>49</v>
      </c>
      <c r="C22" s="45">
        <f>SUM(C11:C19)</f>
        <v>21192</v>
      </c>
      <c r="D22" s="15"/>
    </row>
    <row r="24" spans="2:6" x14ac:dyDescent="0.2">
      <c r="B24" s="7" t="s">
        <v>32</v>
      </c>
      <c r="C24" s="9">
        <f>-'Income Statement'!C31</f>
        <v>-9779</v>
      </c>
      <c r="D24" s="9"/>
      <c r="E24" s="32"/>
      <c r="F24" s="32"/>
    </row>
    <row r="25" spans="2:6" x14ac:dyDescent="0.2">
      <c r="B25" s="7" t="s">
        <v>31</v>
      </c>
      <c r="C25" s="9">
        <f>'Income Statement'!C16</f>
        <v>-495</v>
      </c>
      <c r="D25" s="9"/>
      <c r="E25" s="56"/>
      <c r="F25" s="32"/>
    </row>
    <row r="26" spans="2:6" x14ac:dyDescent="0.2">
      <c r="B26" s="7" t="s">
        <v>33</v>
      </c>
      <c r="C26" s="9">
        <f>'Income Statement'!C19</f>
        <v>-633</v>
      </c>
      <c r="D26" s="9"/>
    </row>
    <row r="27" spans="2:6" ht="12.6" thickBot="1" x14ac:dyDescent="0.3">
      <c r="B27" s="11" t="s">
        <v>58</v>
      </c>
      <c r="C27" s="17">
        <f>SUM(C22:C26)</f>
        <v>10285</v>
      </c>
      <c r="D27" s="25"/>
    </row>
    <row r="29" spans="2:6" ht="12" x14ac:dyDescent="0.25">
      <c r="B29" s="20" t="s">
        <v>45</v>
      </c>
      <c r="C29" s="9"/>
      <c r="D29" s="9"/>
    </row>
    <row r="30" spans="2:6" x14ac:dyDescent="0.2">
      <c r="B30" s="7" t="s">
        <v>97</v>
      </c>
      <c r="C30" s="9">
        <f>-'Income Statement'!C32</f>
        <v>-8623</v>
      </c>
      <c r="D30" s="9"/>
    </row>
    <row r="31" spans="2:6" x14ac:dyDescent="0.2">
      <c r="B31" s="7" t="s">
        <v>113</v>
      </c>
      <c r="C31" s="9">
        <f>-'Balance Sheet'!E10</f>
        <v>-9052</v>
      </c>
      <c r="D31" s="9"/>
    </row>
    <row r="32" spans="2:6" ht="12.6" thickBot="1" x14ac:dyDescent="0.3">
      <c r="B32" s="11" t="s">
        <v>46</v>
      </c>
      <c r="C32" s="12">
        <f>SUM(C30:C31)</f>
        <v>-17675</v>
      </c>
      <c r="D32" s="21"/>
    </row>
    <row r="33" spans="2:6" x14ac:dyDescent="0.2">
      <c r="C33" s="9"/>
      <c r="D33" s="9"/>
    </row>
    <row r="34" spans="2:6" ht="12" x14ac:dyDescent="0.25">
      <c r="B34" s="20" t="s">
        <v>47</v>
      </c>
      <c r="C34" s="9"/>
      <c r="D34" s="9"/>
    </row>
    <row r="35" spans="2:6" x14ac:dyDescent="0.2">
      <c r="B35" s="7" t="s">
        <v>34</v>
      </c>
      <c r="C35" s="9">
        <f>'Balance Sheet'!E22</f>
        <v>0</v>
      </c>
      <c r="D35" s="9"/>
    </row>
    <row r="36" spans="2:6" x14ac:dyDescent="0.2">
      <c r="B36" s="7" t="s">
        <v>35</v>
      </c>
      <c r="C36" s="9">
        <f>'Balance Sheet'!E27</f>
        <v>-1755</v>
      </c>
      <c r="D36" s="9"/>
    </row>
    <row r="37" spans="2:6" x14ac:dyDescent="0.2">
      <c r="B37" s="7" t="s">
        <v>95</v>
      </c>
      <c r="C37" s="26">
        <f>'Balance Sheet'!E32</f>
        <v>-4092</v>
      </c>
    </row>
    <row r="38" spans="2:6" ht="12.6" thickBot="1" x14ac:dyDescent="0.3">
      <c r="B38" s="11" t="s">
        <v>48</v>
      </c>
      <c r="C38" s="12">
        <f>SUM(C35:C37)</f>
        <v>-5847</v>
      </c>
      <c r="D38" s="21"/>
    </row>
    <row r="40" spans="2:6" ht="12.6" thickBot="1" x14ac:dyDescent="0.3">
      <c r="B40" s="23" t="s">
        <v>37</v>
      </c>
      <c r="C40" s="24">
        <f>C27+C32+C38</f>
        <v>-13237</v>
      </c>
      <c r="D40" s="25"/>
    </row>
    <row r="41" spans="2:6" ht="12" thickTop="1" x14ac:dyDescent="0.2"/>
    <row r="42" spans="2:6" x14ac:dyDescent="0.2">
      <c r="B42" s="7" t="s">
        <v>38</v>
      </c>
      <c r="C42" s="10">
        <f>'Balance Sheet'!D16</f>
        <v>16813</v>
      </c>
      <c r="D42" s="10"/>
    </row>
    <row r="43" spans="2:6" x14ac:dyDescent="0.2">
      <c r="B43" s="7" t="s">
        <v>39</v>
      </c>
      <c r="C43" s="10">
        <f>'Balance Sheet'!C16</f>
        <v>3576</v>
      </c>
      <c r="D43" s="10"/>
    </row>
    <row r="44" spans="2:6" ht="12.6" thickBot="1" x14ac:dyDescent="0.3">
      <c r="B44" s="23" t="s">
        <v>40</v>
      </c>
      <c r="C44" s="24">
        <f>C43-C42</f>
        <v>-13237</v>
      </c>
      <c r="D44" s="25"/>
    </row>
    <row r="45" spans="2:6" ht="12" thickTop="1" x14ac:dyDescent="0.2"/>
    <row r="46" spans="2:6" x14ac:dyDescent="0.2">
      <c r="B46" s="22" t="s">
        <v>41</v>
      </c>
      <c r="C46" s="18">
        <f>C40-C44</f>
        <v>0</v>
      </c>
      <c r="D46" s="18"/>
      <c r="E46" s="22" t="s">
        <v>42</v>
      </c>
      <c r="F46" s="22"/>
    </row>
    <row r="47" spans="2:6" x14ac:dyDescent="0.2">
      <c r="C47" s="10"/>
    </row>
    <row r="48" spans="2:6" x14ac:dyDescent="0.2">
      <c r="B48" s="26"/>
      <c r="C48" s="26">
        <f>C49-C50</f>
        <v>0</v>
      </c>
    </row>
    <row r="49" spans="2:5" ht="12" x14ac:dyDescent="0.25">
      <c r="B49" s="58" t="s">
        <v>107</v>
      </c>
      <c r="C49" s="58">
        <f>C11+C14+C10*(1-0.2)+SUM(C17:C19)+SUM(C30:C31)</f>
        <v>3913</v>
      </c>
      <c r="E49" s="7" t="str">
        <f ca="1">_xlfn.FORMULATEXT(C49)</f>
        <v>=C11+C14+C10*(1-0.2)+SUM(C17:C19)+SUM(C30:C31)</v>
      </c>
    </row>
    <row r="50" spans="2:5" ht="12" x14ac:dyDescent="0.25">
      <c r="B50" s="58" t="s">
        <v>108</v>
      </c>
      <c r="C50" s="58">
        <f>C22+SUM(C30:C31)+C10*(1-0.2)</f>
        <v>3913</v>
      </c>
      <c r="E50" s="7" t="str">
        <f ca="1">_xlfn.FORMULATEXT(C50)</f>
        <v>=C22+SUM(C30:C31)+C10*(1-0.2)</v>
      </c>
    </row>
    <row r="51" spans="2:5" x14ac:dyDescent="0.2">
      <c r="B51" s="26"/>
      <c r="C51" s="26"/>
    </row>
    <row r="52" spans="2:5" ht="12" x14ac:dyDescent="0.25">
      <c r="B52" s="58" t="s">
        <v>109</v>
      </c>
      <c r="C52" s="58">
        <f>C22+C32+C38</f>
        <v>-2330</v>
      </c>
      <c r="E52" s="7" t="str">
        <f t="shared" ref="E52:E53" ca="1" si="0">_xlfn.FORMULATEXT(C52)</f>
        <v>=C22+C32+C38</v>
      </c>
    </row>
    <row r="53" spans="2:5" ht="12" x14ac:dyDescent="0.25">
      <c r="B53" s="58" t="s">
        <v>109</v>
      </c>
      <c r="C53" s="58">
        <f>C50+C25*(1-0.2)+C38</f>
        <v>-2330</v>
      </c>
      <c r="E53" s="7" t="str">
        <f t="shared" ca="1" si="0"/>
        <v>=C50+C25*(1-0.2)+C38</v>
      </c>
    </row>
    <row r="54" spans="2:5" x14ac:dyDescent="0.2">
      <c r="B54" s="26"/>
      <c r="C54" s="26">
        <f>C52-C53</f>
        <v>0</v>
      </c>
    </row>
    <row r="55" spans="2:5" x14ac:dyDescent="0.2">
      <c r="B55" s="26"/>
      <c r="C55" s="26"/>
    </row>
  </sheetData>
  <mergeCells count="1">
    <mergeCell ref="E17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813C4-B67D-4800-A177-EEBFAD7DF8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DBC92B-9045-4ED1-A176-96595D836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D16F4-B7E1-47E6-B3C3-95275B43C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Statement of Changes in Equity</vt:lpstr>
      <vt:lpstr>Common-size Balance Sheet</vt:lpstr>
      <vt:lpstr>Workings</vt:lpstr>
      <vt:lpstr>CFS - Indirect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2020-03-27T19:30:38Z</dcterms:created>
  <dcterms:modified xsi:type="dcterms:W3CDTF">2025-05-04T07:06:15Z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