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Номер позиции</t>
        </is>
      </c>
      <c r="C1" s="1" t="inlineStr">
        <is>
          <t>Типоразмер</t>
        </is>
      </c>
      <c r="D1" s="1" t="inlineStr">
        <is>
          <t>Количество</t>
        </is>
      </c>
      <c r="E1" s="1" t="inlineStr">
        <is>
          <t>Применение/Назначение</t>
        </is>
      </c>
      <c r="F1" s="1" t="inlineStr">
        <is>
          <t>Pump Model</t>
        </is>
      </c>
      <c r="G1" s="1" t="inlineStr">
        <is>
          <t>Liquid name</t>
        </is>
      </c>
      <c r="H1" s="1" t="inlineStr">
        <is>
          <t>Liquid description</t>
        </is>
      </c>
      <c r="I1" s="1" t="inlineStr">
        <is>
          <t>Speed</t>
        </is>
      </c>
      <c r="J1" s="1" t="inlineStr">
        <is>
          <t>Shaft diameter under mechanical seal</t>
        </is>
      </c>
      <c r="K1" s="1" t="inlineStr">
        <is>
          <t>Differential Head, Rated</t>
        </is>
      </c>
      <c r="L1" s="1" t="inlineStr">
        <is>
          <t>TDH, shutoff</t>
        </is>
      </c>
      <c r="M1" s="1" t="inlineStr">
        <is>
          <t>Discharge Pressure</t>
        </is>
      </c>
      <c r="N1" s="1" t="inlineStr">
        <is>
          <t>Rated Suction Pressure</t>
        </is>
      </c>
      <c r="O1" s="1" t="inlineStr">
        <is>
          <t>Max Suction Pressure</t>
        </is>
      </c>
      <c r="P1" s="1" t="inlineStr">
        <is>
          <t>Specific Gravity, rated</t>
        </is>
      </c>
      <c r="Q1" s="1" t="inlineStr">
        <is>
          <t>Specific Gravity, max</t>
        </is>
      </c>
      <c r="R1" s="1" t="inlineStr">
        <is>
          <t>MAWP</t>
        </is>
      </c>
      <c r="S1" s="1" t="inlineStr">
        <is>
          <t>Rated temp</t>
        </is>
      </c>
      <c r="T1" s="1" t="inlineStr">
        <is>
          <t>Max temp</t>
        </is>
      </c>
      <c r="U1" s="1" t="inlineStr">
        <is>
          <t>Vapor Pressure</t>
        </is>
      </c>
      <c r="V1" s="1" t="inlineStr">
        <is>
          <t>Viscosity</t>
        </is>
      </c>
      <c r="W1" s="1" t="inlineStr">
        <is>
          <t>Mat. selected</t>
        </is>
      </c>
      <c r="X1" s="1" t="inlineStr">
        <is>
          <t>Seal chamber pressure</t>
        </is>
      </c>
      <c r="Y1" s="1" t="inlineStr">
        <is>
          <t>Max seal chamber pressure</t>
        </is>
      </c>
    </row>
    <row r="2">
      <c r="A2" s="1" t="n">
        <v>0</v>
      </c>
      <c r="B2" t="inlineStr"/>
      <c r="C2" t="inlineStr">
        <is>
          <t>pump model and size</t>
        </is>
      </c>
      <c r="D2" t="inlineStr"/>
      <c r="E2" t="inlineStr"/>
      <c r="F2" t="inlineStr"/>
      <c r="G2" t="inlineStr"/>
      <c r="H2" t="inlineStr"/>
      <c r="I2" t="inlineStr">
        <is>
          <t>rpm</t>
        </is>
      </c>
      <c r="J2" t="inlineStr"/>
      <c r="K2" t="n">
        <v>0</v>
      </c>
      <c r="L2" t="n">
        <v>0</v>
      </c>
      <c r="M2" t="inlineStr">
        <is>
          <t>bar.g</t>
        </is>
      </c>
      <c r="N2" t="n">
        <v>0</v>
      </c>
      <c r="O2" t="n">
        <v>0</v>
      </c>
      <c r="P2" t="n">
        <v>0</v>
      </c>
      <c r="Q2" t="n">
        <v>0</v>
      </c>
      <c r="R2" t="inlineStr">
        <is>
          <t>bar.g</t>
        </is>
      </c>
      <c r="S2" t="inlineStr">
        <is>
          <t>deg C</t>
        </is>
      </c>
      <c r="T2" t="inlineStr">
        <is>
          <t>deg C</t>
        </is>
      </c>
      <c r="U2" t="inlineStr">
        <is>
          <t>bar.a</t>
        </is>
      </c>
      <c r="V2" t="inlineStr">
        <is>
          <t>cSt</t>
        </is>
      </c>
      <c r="W2" t="inlineStr"/>
      <c r="X2" t="inlineStr"/>
      <c r="Y2" t="inlineStr"/>
    </row>
    <row r="3">
      <c r="A3" s="1" t="n">
        <v>1</v>
      </c>
      <c r="B3">
        <f>"940-H-01/1,2"</f>
        <v/>
      </c>
      <c r="C3" t="inlineStr">
        <is>
          <t>OH2</t>
        </is>
      </c>
      <c r="D3" t="n">
        <v>2</v>
      </c>
      <c r="E3">
        <f>"насос подачи гудрона"</f>
        <v/>
      </c>
      <c r="F3" t="inlineStr"/>
      <c r="G3">
        <f>"Hydrocarbon"</f>
        <v/>
      </c>
      <c r="H3">
        <f>"Tar"</f>
        <v/>
      </c>
      <c r="I3" t="inlineStr">
        <is>
          <t>2960</t>
        </is>
      </c>
      <c r="J3" t="inlineStr"/>
      <c r="K3" t="n">
        <v>60</v>
      </c>
      <c r="L3" t="n">
        <v>79.31999999999999</v>
      </c>
      <c r="M3" t="inlineStr">
        <is>
          <t>5.61</t>
        </is>
      </c>
      <c r="N3" t="n">
        <v>0.04</v>
      </c>
      <c r="O3" t="n">
        <v>0.9</v>
      </c>
      <c r="P3" t="n">
        <v>0.947</v>
      </c>
      <c r="Q3" t="n">
        <v>0.947</v>
      </c>
      <c r="R3" t="inlineStr">
        <is>
          <t>40.00</t>
        </is>
      </c>
      <c r="S3" t="inlineStr">
        <is>
          <t>20.00</t>
        </is>
      </c>
      <c r="T3" t="inlineStr">
        <is>
          <t>150.0</t>
        </is>
      </c>
      <c r="U3" t="inlineStr">
        <is>
          <t>0.00</t>
        </is>
      </c>
      <c r="V3" t="inlineStr">
        <is>
          <t>230.0</t>
        </is>
      </c>
      <c r="W3">
        <f>"S1"</f>
        <v/>
      </c>
      <c r="X3" t="n">
        <v>1.61</v>
      </c>
      <c r="Y3" t="n">
        <v>2.65</v>
      </c>
    </row>
    <row r="4">
      <c r="A4" s="1" t="n">
        <v>2</v>
      </c>
      <c r="B4">
        <f>"1000-H-01/1,2,3"</f>
        <v/>
      </c>
      <c r="C4" t="inlineStr">
        <is>
          <t>OH2</t>
        </is>
      </c>
      <c r="D4" t="n">
        <v>3</v>
      </c>
      <c r="E4">
        <f>"насос подачи первичного сырья"</f>
        <v/>
      </c>
      <c r="F4" t="inlineStr"/>
      <c r="G4">
        <f>"Hydrocarbon"</f>
        <v/>
      </c>
      <c r="H4">
        <f>"Tar"</f>
        <v/>
      </c>
      <c r="I4" t="inlineStr">
        <is>
          <t>2960</t>
        </is>
      </c>
      <c r="J4" t="inlineStr"/>
      <c r="K4" t="n">
        <v>198</v>
      </c>
      <c r="L4" t="n">
        <v>266.3</v>
      </c>
      <c r="M4" t="inlineStr">
        <is>
          <t>18.21</t>
        </is>
      </c>
      <c r="N4" t="n">
        <v>0.6</v>
      </c>
      <c r="O4" t="n">
        <v>4.3</v>
      </c>
      <c r="P4" t="n">
        <v>0.903</v>
      </c>
      <c r="Q4" t="n">
        <v>0.903</v>
      </c>
      <c r="R4" t="inlineStr">
        <is>
          <t>40.00</t>
        </is>
      </c>
      <c r="S4" t="inlineStr">
        <is>
          <t>20.00</t>
        </is>
      </c>
      <c r="T4" t="inlineStr">
        <is>
          <t>150.0</t>
        </is>
      </c>
      <c r="U4" t="inlineStr">
        <is>
          <t>0.00</t>
        </is>
      </c>
      <c r="V4" t="inlineStr">
        <is>
          <t>28.87</t>
        </is>
      </c>
      <c r="W4">
        <f>"S1"</f>
        <v/>
      </c>
      <c r="X4" t="n">
        <v>3.37</v>
      </c>
      <c r="Y4" t="n">
        <v>7.67</v>
      </c>
    </row>
    <row r="5">
      <c r="A5" s="1" t="n">
        <v>3</v>
      </c>
      <c r="B5">
        <f>"1000-H-02/1,2"</f>
        <v/>
      </c>
      <c r="C5" t="inlineStr">
        <is>
          <t>BB2</t>
        </is>
      </c>
      <c r="D5" t="n">
        <v>2</v>
      </c>
      <c r="E5">
        <f>"насос подачи вторичного сырья"</f>
        <v/>
      </c>
      <c r="F5">
        <f>"RON"</f>
        <v/>
      </c>
      <c r="G5">
        <f>"Hydrocarbon"</f>
        <v/>
      </c>
      <c r="H5">
        <f>"Tar"</f>
        <v/>
      </c>
      <c r="I5" t="inlineStr">
        <is>
          <t>2960</t>
        </is>
      </c>
      <c r="J5" t="inlineStr"/>
      <c r="K5" t="n">
        <v>494</v>
      </c>
      <c r="L5" t="n">
        <v>514.7</v>
      </c>
      <c r="M5" t="inlineStr">
        <is>
          <t>42.61</t>
        </is>
      </c>
      <c r="N5" t="n">
        <v>3</v>
      </c>
      <c r="O5" t="n">
        <v>6</v>
      </c>
      <c r="P5" t="n">
        <v>0.8139999999999999</v>
      </c>
      <c r="Q5" t="n">
        <v>0.8139999999999999</v>
      </c>
      <c r="R5" t="inlineStr">
        <is>
          <t>0.00</t>
        </is>
      </c>
      <c r="S5" t="inlineStr">
        <is>
          <t>20.00</t>
        </is>
      </c>
      <c r="T5" t="inlineStr">
        <is>
          <t>304.0</t>
        </is>
      </c>
      <c r="U5" t="inlineStr">
        <is>
          <t>0.75</t>
        </is>
      </c>
      <c r="V5" t="inlineStr">
        <is>
          <t>4.06</t>
        </is>
      </c>
      <c r="W5">
        <f>"A-8"</f>
        <v/>
      </c>
      <c r="X5" t="n">
        <v>4.01</v>
      </c>
      <c r="Y5" t="n">
        <v>7.01</v>
      </c>
    </row>
    <row r="6">
      <c r="A6" s="1" t="n">
        <v>4</v>
      </c>
      <c r="B6">
        <f>"1000-H-03/1,2"</f>
        <v/>
      </c>
      <c r="C6" t="inlineStr">
        <is>
          <t>BB2</t>
        </is>
      </c>
      <c r="D6" t="n">
        <v>2</v>
      </c>
      <c r="E6">
        <f>"насос подачи вторичного сырья"</f>
        <v/>
      </c>
      <c r="F6">
        <f>"RON"</f>
        <v/>
      </c>
      <c r="G6">
        <f>"Water"</f>
        <v/>
      </c>
      <c r="H6" t="inlineStr"/>
      <c r="I6" t="inlineStr">
        <is>
          <t>2960</t>
        </is>
      </c>
      <c r="J6" t="inlineStr"/>
      <c r="K6" t="n">
        <v>494</v>
      </c>
      <c r="L6" t="n">
        <v>514.7</v>
      </c>
      <c r="M6" t="inlineStr">
        <is>
          <t>42.57</t>
        </is>
      </c>
      <c r="N6" t="n">
        <v>3</v>
      </c>
      <c r="O6" t="n">
        <v>6.6</v>
      </c>
      <c r="P6" t="n">
        <v>0.8129999999999999</v>
      </c>
      <c r="Q6" t="n">
        <v>0.8129999999999999</v>
      </c>
      <c r="R6" t="inlineStr">
        <is>
          <t>0.00</t>
        </is>
      </c>
      <c r="S6" t="inlineStr">
        <is>
          <t>20.00</t>
        </is>
      </c>
      <c r="T6" t="inlineStr">
        <is>
          <t>400.0</t>
        </is>
      </c>
      <c r="U6" t="inlineStr">
        <is>
          <t>0.75</t>
        </is>
      </c>
      <c r="V6" t="inlineStr">
        <is>
          <t>4.06</t>
        </is>
      </c>
      <c r="W6">
        <f>"A-8"</f>
        <v/>
      </c>
      <c r="X6" t="n">
        <v>4.01</v>
      </c>
      <c r="Y6" t="n">
        <v>7.61</v>
      </c>
    </row>
    <row r="7">
      <c r="A7" s="1" t="n">
        <v>5</v>
      </c>
      <c r="B7">
        <f>"1000-H-04/1,2"</f>
        <v/>
      </c>
      <c r="C7" t="inlineStr">
        <is>
          <t>OH2LF</t>
        </is>
      </c>
      <c r="D7" t="n">
        <v>2</v>
      </c>
      <c r="E7">
        <f>"насос подачи антипенной присадки"</f>
        <v/>
      </c>
      <c r="F7" t="inlineStr"/>
      <c r="G7">
        <f>"Water"</f>
        <v/>
      </c>
      <c r="H7">
        <f>"Anti-foam agent in light gasoil, 1:100/1:25"</f>
        <v/>
      </c>
      <c r="I7" t="inlineStr">
        <is>
          <t>2950</t>
        </is>
      </c>
      <c r="J7" t="inlineStr"/>
      <c r="K7" t="n">
        <v>180</v>
      </c>
      <c r="L7" t="n">
        <v>225.9</v>
      </c>
      <c r="M7" t="inlineStr">
        <is>
          <t>15.86</t>
        </is>
      </c>
      <c r="N7" t="n">
        <v>0.5</v>
      </c>
      <c r="O7" t="n">
        <v>10.3</v>
      </c>
      <c r="P7" t="n">
        <v>0.87</v>
      </c>
      <c r="Q7" t="n">
        <v>0.87</v>
      </c>
      <c r="R7" t="inlineStr">
        <is>
          <t>40.00</t>
        </is>
      </c>
      <c r="S7" t="inlineStr">
        <is>
          <t>20.00</t>
        </is>
      </c>
      <c r="T7" t="inlineStr">
        <is>
          <t>60.00</t>
        </is>
      </c>
      <c r="U7" t="inlineStr">
        <is>
          <t>0.20</t>
        </is>
      </c>
      <c r="V7" t="inlineStr">
        <is>
          <t>7.47</t>
        </is>
      </c>
      <c r="W7">
        <f>"S6"</f>
        <v/>
      </c>
      <c r="X7" t="n">
        <v>12.27</v>
      </c>
      <c r="Y7" t="n">
        <v>24.81</v>
      </c>
    </row>
    <row r="8">
      <c r="A8" s="1" t="n">
        <v>6</v>
      </c>
      <c r="B8">
        <f>"1000-H-05/1,2"</f>
        <v/>
      </c>
      <c r="C8" t="inlineStr">
        <is>
          <t>OH2</t>
        </is>
      </c>
      <c r="D8" t="n">
        <v>2</v>
      </c>
      <c r="E8">
        <f>"насос подачи воды в напорный резервуар"</f>
        <v/>
      </c>
      <c r="F8" t="inlineStr"/>
      <c r="G8">
        <f>"Water"</f>
        <v/>
      </c>
      <c r="H8">
        <f>"with coke particles 5 mcm; 0.1 mg/l"</f>
        <v/>
      </c>
      <c r="I8" t="inlineStr">
        <is>
          <t>1480</t>
        </is>
      </c>
      <c r="J8" t="inlineStr"/>
      <c r="K8" t="n">
        <v>45</v>
      </c>
      <c r="L8" t="n">
        <v>53.66</v>
      </c>
      <c r="M8" t="inlineStr">
        <is>
          <t>4.49</t>
        </is>
      </c>
      <c r="N8" t="n">
        <v>0.11</v>
      </c>
      <c r="O8" t="n">
        <v>1.02</v>
      </c>
      <c r="P8" t="n">
        <v>0.992</v>
      </c>
      <c r="Q8" t="n">
        <v>0.992</v>
      </c>
      <c r="R8" t="inlineStr">
        <is>
          <t>40.00</t>
        </is>
      </c>
      <c r="S8" t="inlineStr">
        <is>
          <t>20.00</t>
        </is>
      </c>
      <c r="T8" t="inlineStr">
        <is>
          <t>80.00</t>
        </is>
      </c>
      <c r="U8" t="inlineStr">
        <is>
          <t>0.47</t>
        </is>
      </c>
      <c r="V8" t="inlineStr">
        <is>
          <t>0.66</t>
        </is>
      </c>
      <c r="W8">
        <f>"S1"</f>
        <v/>
      </c>
      <c r="X8" t="n">
        <v>1.56</v>
      </c>
      <c r="Y8" t="n">
        <v>2.56</v>
      </c>
    </row>
    <row r="9">
      <c r="A9" s="1" t="n">
        <v>7</v>
      </c>
      <c r="B9">
        <f>"1000-H-06/1,2"</f>
        <v/>
      </c>
      <c r="C9" t="inlineStr">
        <is>
          <t>OH2</t>
        </is>
      </c>
      <c r="D9" t="n">
        <v>2</v>
      </c>
      <c r="E9">
        <f>"насос подачи 1 циркуляционного орошения"</f>
        <v/>
      </c>
      <c r="F9" t="inlineStr"/>
      <c r="G9">
        <f>"Hydrocarbon"</f>
        <v/>
      </c>
      <c r="H9">
        <f>"Light gasoil"</f>
        <v/>
      </c>
      <c r="I9" t="inlineStr">
        <is>
          <t>2960</t>
        </is>
      </c>
      <c r="J9" t="inlineStr"/>
      <c r="K9" t="n">
        <v>82</v>
      </c>
      <c r="L9" t="n">
        <v>109</v>
      </c>
      <c r="M9" t="inlineStr">
        <is>
          <t>9.77</t>
        </is>
      </c>
      <c r="N9" t="n">
        <v>4.3</v>
      </c>
      <c r="O9" t="n">
        <v>7.8</v>
      </c>
      <c r="P9" t="n">
        <v>0.68</v>
      </c>
      <c r="Q9" t="n">
        <v>0.68</v>
      </c>
      <c r="R9" t="inlineStr">
        <is>
          <t>40.00</t>
        </is>
      </c>
      <c r="S9" t="inlineStr">
        <is>
          <t>20.00</t>
        </is>
      </c>
      <c r="T9" t="inlineStr">
        <is>
          <t>245.2</t>
        </is>
      </c>
      <c r="U9" t="inlineStr">
        <is>
          <t>3.46</t>
        </is>
      </c>
      <c r="V9" t="inlineStr">
        <is>
          <t>0.34</t>
        </is>
      </c>
      <c r="W9">
        <f>"A8"</f>
        <v/>
      </c>
      <c r="X9" t="n">
        <v>5.86</v>
      </c>
      <c r="Y9" t="n">
        <v>9.539999999999999</v>
      </c>
    </row>
    <row r="10">
      <c r="A10" s="1" t="n">
        <v>8</v>
      </c>
      <c r="B10">
        <f>"1000-H-07/1,2"</f>
        <v/>
      </c>
      <c r="C10" t="inlineStr">
        <is>
          <t>OH2</t>
        </is>
      </c>
      <c r="D10" t="n">
        <v>2</v>
      </c>
      <c r="E10">
        <f>"насос подачи 2 циркуляционного орошения"</f>
        <v/>
      </c>
      <c r="F10" t="inlineStr"/>
      <c r="G10">
        <f>"Hydrocarbon"</f>
        <v/>
      </c>
      <c r="H10">
        <f>"Heavy gasoil"</f>
        <v/>
      </c>
      <c r="I10" t="inlineStr">
        <is>
          <t>2960</t>
        </is>
      </c>
      <c r="J10" t="inlineStr"/>
      <c r="K10" t="n">
        <v>61</v>
      </c>
      <c r="L10" t="n">
        <v>75.66</v>
      </c>
      <c r="M10" t="inlineStr">
        <is>
          <t>7.49</t>
        </is>
      </c>
      <c r="N10" t="n">
        <v>3.5</v>
      </c>
      <c r="O10" t="n">
        <v>7.1</v>
      </c>
      <c r="P10" t="n">
        <v>0.667</v>
      </c>
      <c r="Q10" t="n">
        <v>0.667</v>
      </c>
      <c r="R10" t="inlineStr">
        <is>
          <t>29.06</t>
        </is>
      </c>
      <c r="S10" t="inlineStr">
        <is>
          <t>20.00</t>
        </is>
      </c>
      <c r="T10" t="inlineStr">
        <is>
          <t>375.3</t>
        </is>
      </c>
      <c r="U10" t="inlineStr">
        <is>
          <t>3.59</t>
        </is>
      </c>
      <c r="V10" t="inlineStr">
        <is>
          <t>0.31</t>
        </is>
      </c>
      <c r="W10">
        <f>"S1"</f>
        <v/>
      </c>
      <c r="X10" t="n">
        <v>4.91</v>
      </c>
      <c r="Y10" t="n">
        <v>8.609999999999999</v>
      </c>
    </row>
    <row r="11">
      <c r="A11" s="1" t="n">
        <v>9</v>
      </c>
      <c r="B11">
        <f>"1000-H-08/1,2"</f>
        <v/>
      </c>
      <c r="C11" t="inlineStr">
        <is>
          <t>OH2LF</t>
        </is>
      </c>
      <c r="D11" t="n">
        <v>2</v>
      </c>
      <c r="E11">
        <f>"насос откачки кубового остатка"</f>
        <v/>
      </c>
      <c r="F11" t="inlineStr"/>
      <c r="G11">
        <f>"Hydrocarbon"</f>
        <v/>
      </c>
      <c r="H11">
        <f>"Residue of fractionator"</f>
        <v/>
      </c>
      <c r="I11" t="inlineStr">
        <is>
          <t>2960</t>
        </is>
      </c>
      <c r="J11" t="inlineStr"/>
      <c r="K11" t="n">
        <v>138</v>
      </c>
      <c r="L11" t="n">
        <v>142</v>
      </c>
      <c r="M11" t="inlineStr">
        <is>
          <t>12.18</t>
        </is>
      </c>
      <c r="N11" t="n">
        <v>2.9</v>
      </c>
      <c r="O11" t="n">
        <v>6.4</v>
      </c>
      <c r="P11" t="n">
        <v>0.6870000000000001</v>
      </c>
      <c r="Q11" t="n">
        <v>0.6870000000000001</v>
      </c>
      <c r="R11" t="inlineStr">
        <is>
          <t>27.98</t>
        </is>
      </c>
      <c r="S11" t="inlineStr">
        <is>
          <t>20.00</t>
        </is>
      </c>
      <c r="T11" t="inlineStr">
        <is>
          <t>387.8</t>
        </is>
      </c>
      <c r="U11" t="inlineStr">
        <is>
          <t>3.60</t>
        </is>
      </c>
      <c r="V11" t="inlineStr">
        <is>
          <t>0.39</t>
        </is>
      </c>
      <c r="W11">
        <f>"S6"</f>
        <v/>
      </c>
      <c r="X11" t="n">
        <v>10.42</v>
      </c>
      <c r="Y11" t="n">
        <v>14.11</v>
      </c>
    </row>
    <row r="12">
      <c r="A12" s="1" t="n">
        <v>10</v>
      </c>
      <c r="B12">
        <f>"1000-H-09/1,2"</f>
        <v/>
      </c>
      <c r="C12" t="inlineStr">
        <is>
          <t>OH2</t>
        </is>
      </c>
      <c r="D12" t="n">
        <v>2</v>
      </c>
      <c r="E12">
        <f>"насос циркуляции кубового остатка"</f>
        <v/>
      </c>
      <c r="F12" t="inlineStr"/>
      <c r="G12">
        <f>"Hydrocarbon"</f>
        <v/>
      </c>
      <c r="H12">
        <f>"Residue of fractionator"</f>
        <v/>
      </c>
      <c r="I12" t="inlineStr">
        <is>
          <t>2960</t>
        </is>
      </c>
      <c r="J12" t="inlineStr"/>
      <c r="K12" t="n">
        <v>21</v>
      </c>
      <c r="L12" t="n">
        <v>28.36</v>
      </c>
      <c r="M12" t="inlineStr">
        <is>
          <t>4.31</t>
        </is>
      </c>
      <c r="N12" t="n">
        <v>2.9</v>
      </c>
      <c r="O12" t="n">
        <v>6.4</v>
      </c>
      <c r="P12" t="n">
        <v>0.6870000000000001</v>
      </c>
      <c r="Q12" t="n">
        <v>0.6870000000000001</v>
      </c>
      <c r="R12" t="inlineStr">
        <is>
          <t>35.31</t>
        </is>
      </c>
      <c r="S12" t="inlineStr">
        <is>
          <t>20.00</t>
        </is>
      </c>
      <c r="T12" t="inlineStr">
        <is>
          <t>387.8</t>
        </is>
      </c>
      <c r="U12" t="inlineStr">
        <is>
          <t>3.59</t>
        </is>
      </c>
      <c r="V12" t="inlineStr">
        <is>
          <t>0.39</t>
        </is>
      </c>
      <c r="W12">
        <f>"S1"</f>
        <v/>
      </c>
      <c r="X12" t="n">
        <v>4.05</v>
      </c>
      <c r="Y12" t="n">
        <v>7.6</v>
      </c>
    </row>
    <row r="13">
      <c r="A13" s="1" t="n">
        <v>11</v>
      </c>
      <c r="B13">
        <f>"1000-H-10/1,2"</f>
        <v/>
      </c>
      <c r="C13" t="inlineStr">
        <is>
          <t>OH2</t>
        </is>
      </c>
      <c r="D13" t="n">
        <v>2</v>
      </c>
      <c r="E13">
        <f>"насос откачки тяжелого газойля"</f>
        <v/>
      </c>
      <c r="F13" t="inlineStr"/>
      <c r="G13">
        <f>"Hydrocarbon"</f>
        <v/>
      </c>
      <c r="H13">
        <f>"Heavy gasoil"</f>
        <v/>
      </c>
      <c r="I13" t="inlineStr">
        <is>
          <t>2960</t>
        </is>
      </c>
      <c r="J13" t="inlineStr"/>
      <c r="K13" t="n">
        <v>194</v>
      </c>
      <c r="L13" t="n">
        <v>224</v>
      </c>
      <c r="M13" t="inlineStr">
        <is>
          <t>16.06</t>
        </is>
      </c>
      <c r="N13" t="n">
        <v>3</v>
      </c>
      <c r="O13" t="n">
        <v>6.6</v>
      </c>
      <c r="P13" t="n">
        <v>0.6860000000000001</v>
      </c>
      <c r="Q13" t="n">
        <v>0.6860000000000001</v>
      </c>
      <c r="R13" t="inlineStr">
        <is>
          <t>40.00</t>
        </is>
      </c>
      <c r="S13" t="inlineStr">
        <is>
          <t>20.00</t>
        </is>
      </c>
      <c r="T13" t="inlineStr">
        <is>
          <t>371.3</t>
        </is>
      </c>
      <c r="U13" t="inlineStr">
        <is>
          <t>3.56</t>
        </is>
      </c>
      <c r="V13" t="inlineStr">
        <is>
          <t>0.36</t>
        </is>
      </c>
      <c r="W13">
        <f>"S1"</f>
        <v/>
      </c>
      <c r="X13" t="n">
        <v>5.32</v>
      </c>
      <c r="Y13" t="n">
        <v>9.119999999999999</v>
      </c>
    </row>
    <row r="14">
      <c r="A14" s="1" t="n">
        <v>12</v>
      </c>
      <c r="B14">
        <f>"1000-H-11/1,2"</f>
        <v/>
      </c>
      <c r="C14" t="inlineStr">
        <is>
          <t>OH2</t>
        </is>
      </c>
      <c r="D14" t="n">
        <v>2</v>
      </c>
      <c r="E14">
        <f>"насос откачки легкого газойля"</f>
        <v/>
      </c>
      <c r="F14" t="inlineStr"/>
      <c r="G14">
        <f>"Hydrocarbon"</f>
        <v/>
      </c>
      <c r="H14">
        <f>"Light gasoil"</f>
        <v/>
      </c>
      <c r="I14" t="inlineStr">
        <is>
          <t>2985</t>
        </is>
      </c>
      <c r="J14" t="inlineStr"/>
      <c r="K14" t="n">
        <v>224</v>
      </c>
      <c r="L14" t="n">
        <v>239.3</v>
      </c>
      <c r="M14" t="inlineStr">
        <is>
          <t>18.87</t>
        </is>
      </c>
      <c r="N14" t="n">
        <v>3.7</v>
      </c>
      <c r="O14" t="n">
        <v>7.2</v>
      </c>
      <c r="P14" t="n">
        <v>0.6899999999999999</v>
      </c>
      <c r="Q14" t="n">
        <v>0.6899999999999999</v>
      </c>
      <c r="R14" t="inlineStr">
        <is>
          <t>40.00</t>
        </is>
      </c>
      <c r="S14" t="inlineStr">
        <is>
          <t>20.00</t>
        </is>
      </c>
      <c r="T14" t="inlineStr">
        <is>
          <t>236.5</t>
        </is>
      </c>
      <c r="U14" t="inlineStr">
        <is>
          <t>3.42</t>
        </is>
      </c>
      <c r="V14" t="inlineStr">
        <is>
          <t>0.37</t>
        </is>
      </c>
      <c r="W14">
        <f>"S1"</f>
        <v/>
      </c>
      <c r="X14" t="n">
        <v>6.23</v>
      </c>
      <c r="Y14" t="n">
        <v>9.83</v>
      </c>
    </row>
    <row r="15">
      <c r="A15" s="1" t="n">
        <v>13</v>
      </c>
      <c r="B15">
        <f>"1000-H-12/1,2"</f>
        <v/>
      </c>
      <c r="C15" t="inlineStr">
        <is>
          <t>OH2</t>
        </is>
      </c>
      <c r="D15" t="n">
        <v>2</v>
      </c>
      <c r="E15">
        <f>"насос откачки нестабильного бензина"</f>
        <v/>
      </c>
      <c r="F15" t="inlineStr"/>
      <c r="G15">
        <f>"Hydrocarbon"</f>
        <v/>
      </c>
      <c r="H15">
        <f>"Unstable benzene"</f>
        <v/>
      </c>
      <c r="I15" t="inlineStr">
        <is>
          <t>2960</t>
        </is>
      </c>
      <c r="J15" t="inlineStr"/>
      <c r="K15" t="n">
        <v>117</v>
      </c>
      <c r="L15" t="n">
        <v>129</v>
      </c>
      <c r="M15" t="inlineStr">
        <is>
          <t>10.24</t>
        </is>
      </c>
      <c r="N15" t="n">
        <v>1.9</v>
      </c>
      <c r="O15" t="n">
        <v>7.2</v>
      </c>
      <c r="P15" t="n">
        <v>0.725</v>
      </c>
      <c r="Q15" t="n">
        <v>0.725</v>
      </c>
      <c r="R15" t="inlineStr">
        <is>
          <t>40.00</t>
        </is>
      </c>
      <c r="S15" t="inlineStr">
        <is>
          <t>20.00</t>
        </is>
      </c>
      <c r="T15" t="inlineStr">
        <is>
          <t>40.00</t>
        </is>
      </c>
      <c r="U15" t="inlineStr">
        <is>
          <t>2.43</t>
        </is>
      </c>
      <c r="V15" t="inlineStr">
        <is>
          <t>0.64</t>
        </is>
      </c>
      <c r="W15">
        <f>"S1"</f>
        <v/>
      </c>
      <c r="X15" t="n">
        <v>3.75</v>
      </c>
      <c r="Y15" t="n">
        <v>9.130000000000001</v>
      </c>
    </row>
    <row r="16">
      <c r="A16" s="1" t="n">
        <v>14</v>
      </c>
      <c r="B16">
        <f>"1000-H-14/1,2"</f>
        <v/>
      </c>
      <c r="C16" t="inlineStr">
        <is>
          <t>OH2</t>
        </is>
      </c>
      <c r="D16" t="n">
        <v>2</v>
      </c>
      <c r="E16">
        <f>"насос откачки жидких продуктов"</f>
        <v/>
      </c>
      <c r="F16" t="inlineStr"/>
      <c r="G16">
        <f>"Hydrocarbon"</f>
        <v/>
      </c>
      <c r="H16" t="inlineStr"/>
      <c r="I16" t="inlineStr">
        <is>
          <t>2960</t>
        </is>
      </c>
      <c r="J16" t="inlineStr"/>
      <c r="K16" t="n">
        <v>88</v>
      </c>
      <c r="L16" t="n">
        <v>112.9</v>
      </c>
      <c r="M16" t="inlineStr">
        <is>
          <t>9.91</t>
        </is>
      </c>
      <c r="N16" t="n">
        <v>3.1</v>
      </c>
      <c r="O16" t="n">
        <v>9.9</v>
      </c>
      <c r="P16" t="n">
        <v>0.788</v>
      </c>
      <c r="Q16" t="n">
        <v>0.788</v>
      </c>
      <c r="R16" t="inlineStr">
        <is>
          <t>30.07</t>
        </is>
      </c>
      <c r="S16" t="inlineStr">
        <is>
          <t>20.00</t>
        </is>
      </c>
      <c r="T16" t="inlineStr">
        <is>
          <t>294.1</t>
        </is>
      </c>
      <c r="U16" t="inlineStr">
        <is>
          <t>3.50</t>
        </is>
      </c>
      <c r="V16" t="inlineStr">
        <is>
          <t>1.02</t>
        </is>
      </c>
      <c r="W16">
        <f>"S1"</f>
        <v/>
      </c>
      <c r="X16" t="n">
        <v>4.79</v>
      </c>
      <c r="Y16" t="n">
        <v>11.79</v>
      </c>
    </row>
    <row r="17">
      <c r="A17" s="1" t="n">
        <v>15</v>
      </c>
      <c r="B17">
        <f>"1000-H-15/1,2"</f>
        <v/>
      </c>
      <c r="C17" t="inlineStr">
        <is>
          <t>OH2</t>
        </is>
      </c>
      <c r="D17" t="n">
        <v>2</v>
      </c>
      <c r="E17">
        <f>"насос откачки жидких продуктов"</f>
        <v/>
      </c>
      <c r="F17" t="inlineStr"/>
      <c r="G17">
        <f>"Hydrocarbon"</f>
        <v/>
      </c>
      <c r="H17" t="inlineStr"/>
      <c r="I17" t="inlineStr">
        <is>
          <t>2960</t>
        </is>
      </c>
      <c r="J17" t="inlineStr"/>
      <c r="K17" t="n">
        <v>97</v>
      </c>
      <c r="L17" t="n">
        <v>136.8</v>
      </c>
      <c r="M17" t="inlineStr">
        <is>
          <t>11.18</t>
        </is>
      </c>
      <c r="N17" t="n">
        <v>3</v>
      </c>
      <c r="O17" t="n">
        <v>6.5</v>
      </c>
      <c r="P17" t="n">
        <v>0.86</v>
      </c>
      <c r="Q17" t="n">
        <v>0.86</v>
      </c>
      <c r="R17" t="inlineStr">
        <is>
          <t>40.00</t>
        </is>
      </c>
      <c r="S17" t="inlineStr">
        <is>
          <t>20.00</t>
        </is>
      </c>
      <c r="T17" t="inlineStr">
        <is>
          <t>269.0</t>
        </is>
      </c>
      <c r="U17" t="inlineStr">
        <is>
          <t>3.50</t>
        </is>
      </c>
      <c r="V17" t="inlineStr">
        <is>
          <t>4.39</t>
        </is>
      </c>
      <c r="W17">
        <f>"S1"</f>
        <v/>
      </c>
      <c r="X17" t="n">
        <v>4.83</v>
      </c>
      <c r="Y17" t="n">
        <v>8.67</v>
      </c>
    </row>
    <row r="18">
      <c r="A18" s="1" t="n">
        <v>16</v>
      </c>
      <c r="B18">
        <f>"1000-H-16/1,2"</f>
        <v/>
      </c>
      <c r="C18" t="inlineStr">
        <is>
          <t>OH2LF</t>
        </is>
      </c>
      <c r="D18" t="n">
        <v>2</v>
      </c>
      <c r="E18">
        <f>"насос откачки углеводородов"</f>
        <v/>
      </c>
      <c r="F18" t="inlineStr"/>
      <c r="G18">
        <f>"Hydrocarbon"</f>
        <v/>
      </c>
      <c r="H18" t="inlineStr"/>
      <c r="I18" t="inlineStr">
        <is>
          <t>2950</t>
        </is>
      </c>
      <c r="J18" t="inlineStr"/>
      <c r="K18" t="n">
        <v>77</v>
      </c>
      <c r="L18" t="n">
        <v>84.43000000000001</v>
      </c>
      <c r="M18" t="inlineStr">
        <is>
          <t>8.28</t>
        </is>
      </c>
      <c r="N18" t="n">
        <v>2.3</v>
      </c>
      <c r="O18" t="n">
        <v>6.6</v>
      </c>
      <c r="P18" t="n">
        <v>0.788</v>
      </c>
      <c r="Q18" t="n">
        <v>0.788</v>
      </c>
      <c r="R18" t="inlineStr">
        <is>
          <t>28.30</t>
        </is>
      </c>
      <c r="S18" t="inlineStr">
        <is>
          <t>20.00</t>
        </is>
      </c>
      <c r="T18" t="inlineStr">
        <is>
          <t>50.00</t>
        </is>
      </c>
      <c r="U18" t="inlineStr">
        <is>
          <t>3.10</t>
        </is>
      </c>
      <c r="V18" t="inlineStr">
        <is>
          <t>1.29</t>
        </is>
      </c>
      <c r="W18">
        <f>"S6"</f>
        <v/>
      </c>
      <c r="X18" t="n">
        <v>7.48</v>
      </c>
      <c r="Y18" t="n">
        <v>12.18</v>
      </c>
    </row>
    <row r="19">
      <c r="A19" s="1" t="n">
        <v>17</v>
      </c>
      <c r="B19">
        <f>"1000-H-17/1,2"</f>
        <v/>
      </c>
      <c r="C19" t="inlineStr">
        <is>
          <t>OH2</t>
        </is>
      </c>
      <c r="D19" t="n">
        <v>2</v>
      </c>
      <c r="E19">
        <f>"насос откачки кислой воды из сепаратора"</f>
        <v/>
      </c>
      <c r="F19" t="inlineStr"/>
      <c r="G19">
        <f>"Water"</f>
        <v/>
      </c>
      <c r="H19">
        <f>"Sour water; H2S 0.1587% c.w."</f>
        <v/>
      </c>
      <c r="I19" t="inlineStr">
        <is>
          <t>2960</t>
        </is>
      </c>
      <c r="J19" t="inlineStr"/>
      <c r="K19" t="n">
        <v>49</v>
      </c>
      <c r="L19" t="n">
        <v>62.46</v>
      </c>
      <c r="M19" t="inlineStr">
        <is>
          <t>6.95</t>
        </is>
      </c>
      <c r="N19" t="n">
        <v>2.2</v>
      </c>
      <c r="O19" t="n">
        <v>6.7</v>
      </c>
      <c r="P19" t="n">
        <v>0.988</v>
      </c>
      <c r="Q19" t="n">
        <v>0.988</v>
      </c>
      <c r="R19" t="inlineStr">
        <is>
          <t>34.05</t>
        </is>
      </c>
      <c r="S19" t="inlineStr">
        <is>
          <t>20.00</t>
        </is>
      </c>
      <c r="T19" t="inlineStr">
        <is>
          <t>50.00</t>
        </is>
      </c>
      <c r="U19" t="inlineStr">
        <is>
          <t>0.63</t>
        </is>
      </c>
      <c r="V19" t="inlineStr">
        <is>
          <t>0.55</t>
        </is>
      </c>
      <c r="W19">
        <f>"S1"</f>
        <v/>
      </c>
      <c r="X19" t="n">
        <v>3.69</v>
      </c>
      <c r="Y19" t="n">
        <v>8.32</v>
      </c>
    </row>
    <row r="20">
      <c r="A20" s="1" t="n">
        <v>18</v>
      </c>
      <c r="B20">
        <f>"1000-H-18/1,2"</f>
        <v/>
      </c>
      <c r="C20" t="inlineStr">
        <is>
          <t>OH2</t>
        </is>
      </c>
      <c r="D20" t="n">
        <v>2</v>
      </c>
      <c r="E20">
        <f>"насос подачи воды на охлаждение кокса"</f>
        <v/>
      </c>
      <c r="F20" t="inlineStr"/>
      <c r="G20">
        <f>"Water"</f>
        <v/>
      </c>
      <c r="H20">
        <f>"Cooling water with coke particles; 0.1 mg/l; 5 mcm"</f>
        <v/>
      </c>
      <c r="I20" t="inlineStr">
        <is>
          <t>2960</t>
        </is>
      </c>
      <c r="J20" t="inlineStr"/>
      <c r="K20" t="n">
        <v>180</v>
      </c>
      <c r="L20" t="n">
        <v>212.8</v>
      </c>
      <c r="M20" t="inlineStr">
        <is>
          <t>17.66</t>
        </is>
      </c>
      <c r="N20" t="n">
        <v>0.11</v>
      </c>
      <c r="O20" t="n">
        <v>1.02</v>
      </c>
      <c r="P20" t="n">
        <v>0.992</v>
      </c>
      <c r="Q20" t="n">
        <v>0.992</v>
      </c>
      <c r="R20" t="inlineStr">
        <is>
          <t>40.00</t>
        </is>
      </c>
      <c r="S20" t="inlineStr">
        <is>
          <t>20.00</t>
        </is>
      </c>
      <c r="T20" t="inlineStr">
        <is>
          <t>80.00</t>
        </is>
      </c>
      <c r="U20" t="inlineStr">
        <is>
          <t>0.07</t>
        </is>
      </c>
      <c r="V20" t="inlineStr">
        <is>
          <t>0.66</t>
        </is>
      </c>
      <c r="W20">
        <f>"S1"</f>
        <v/>
      </c>
      <c r="X20" t="n">
        <v>2.87</v>
      </c>
      <c r="Y20" t="n">
        <v>4.1</v>
      </c>
    </row>
    <row r="21">
      <c r="A21" s="1" t="n">
        <v>19</v>
      </c>
      <c r="B21">
        <f>"1000-H-21/1,2"</f>
        <v/>
      </c>
      <c r="C21" t="inlineStr">
        <is>
          <t>OH2</t>
        </is>
      </c>
      <c r="D21" t="n">
        <v>2</v>
      </c>
      <c r="E21">
        <f>"насос подачи регенерированного амина"</f>
        <v/>
      </c>
      <c r="F21" t="inlineStr"/>
      <c r="G21">
        <f>"Methyl Diethanolamine"</f>
        <v/>
      </c>
      <c r="H21">
        <f>"MDEA, H2S 0.1%"</f>
        <v/>
      </c>
      <c r="I21" t="inlineStr">
        <is>
          <t>2960</t>
        </is>
      </c>
      <c r="J21" t="inlineStr"/>
      <c r="K21" t="n">
        <v>160</v>
      </c>
      <c r="L21" t="n">
        <v>211.4</v>
      </c>
      <c r="M21" t="inlineStr">
        <is>
          <t>16.32</t>
        </is>
      </c>
      <c r="N21" t="n">
        <v>0.52</v>
      </c>
      <c r="O21" t="n">
        <v>11.25</v>
      </c>
      <c r="P21" t="n">
        <v>1.007</v>
      </c>
      <c r="Q21" t="n">
        <v>1.007</v>
      </c>
      <c r="R21" t="inlineStr">
        <is>
          <t>40.00</t>
        </is>
      </c>
      <c r="S21" t="inlineStr">
        <is>
          <t>20.00</t>
        </is>
      </c>
      <c r="T21" t="inlineStr">
        <is>
          <t>60.00</t>
        </is>
      </c>
      <c r="U21" t="inlineStr">
        <is>
          <t>0.19</t>
        </is>
      </c>
      <c r="V21" t="inlineStr">
        <is>
          <t>1.15</t>
        </is>
      </c>
      <c r="W21">
        <f>"S1"</f>
        <v/>
      </c>
      <c r="X21" t="n">
        <v>3.11</v>
      </c>
      <c r="Y21" t="n">
        <v>14.35</v>
      </c>
    </row>
    <row r="22">
      <c r="A22" s="1" t="n">
        <v>20</v>
      </c>
      <c r="B22">
        <f>"1000-H-22/1,2"</f>
        <v/>
      </c>
      <c r="C22" t="inlineStr">
        <is>
          <t>OH2</t>
        </is>
      </c>
      <c r="D22" t="n">
        <v>2</v>
      </c>
      <c r="E22">
        <f>"насос откачки углеводородов"</f>
        <v/>
      </c>
      <c r="F22" t="inlineStr"/>
      <c r="G22">
        <f>"Water"</f>
        <v/>
      </c>
      <c r="H22">
        <f>"Sour water; H2S 1.07%"</f>
        <v/>
      </c>
      <c r="I22" t="inlineStr">
        <is>
          <t>2960</t>
        </is>
      </c>
      <c r="J22" t="inlineStr"/>
      <c r="K22" t="n">
        <v>83</v>
      </c>
      <c r="L22" t="n">
        <v>101.6</v>
      </c>
      <c r="M22" t="inlineStr">
        <is>
          <t>11.01</t>
        </is>
      </c>
      <c r="N22" t="n">
        <v>2.9</v>
      </c>
      <c r="O22" t="n">
        <v>7.2</v>
      </c>
      <c r="P22" t="n">
        <v>0.996</v>
      </c>
      <c r="Q22" t="n">
        <v>0.996</v>
      </c>
      <c r="R22" t="inlineStr">
        <is>
          <t>31.86</t>
        </is>
      </c>
      <c r="S22" t="inlineStr">
        <is>
          <t>20.00</t>
        </is>
      </c>
      <c r="T22" t="inlineStr">
        <is>
          <t>40.00</t>
        </is>
      </c>
      <c r="U22" t="inlineStr">
        <is>
          <t>0.39</t>
        </is>
      </c>
      <c r="V22" t="inlineStr">
        <is>
          <t>0.65</t>
        </is>
      </c>
      <c r="W22">
        <f>"S1"</f>
        <v/>
      </c>
      <c r="X22" t="n">
        <v>4.72</v>
      </c>
      <c r="Y22" t="n">
        <v>9.210000000000001</v>
      </c>
    </row>
    <row r="23">
      <c r="A23" s="1" t="n">
        <v>21</v>
      </c>
      <c r="B23">
        <f>"Copy of 1000-H-02/1,2"</f>
        <v/>
      </c>
      <c r="C23" t="inlineStr">
        <is>
          <t>BB2</t>
        </is>
      </c>
      <c r="D23" t="n">
        <v>2</v>
      </c>
      <c r="E23">
        <f>"насос подачи вторичного сырья"</f>
        <v/>
      </c>
      <c r="F23">
        <f>"RON"</f>
        <v/>
      </c>
      <c r="G23">
        <f>"Hydrocarbon"</f>
        <v/>
      </c>
      <c r="H23">
        <f>"Tar"</f>
        <v/>
      </c>
      <c r="I23" t="inlineStr">
        <is>
          <t>2960</t>
        </is>
      </c>
      <c r="J23" t="inlineStr"/>
      <c r="K23" t="n">
        <v>494</v>
      </c>
      <c r="L23" t="n">
        <v>514.7</v>
      </c>
      <c r="M23" t="inlineStr">
        <is>
          <t>42.61</t>
        </is>
      </c>
      <c r="N23" t="n">
        <v>3</v>
      </c>
      <c r="O23" t="n">
        <v>6</v>
      </c>
      <c r="P23" t="n">
        <v>0.8139999999999999</v>
      </c>
      <c r="Q23" t="n">
        <v>0.8139999999999999</v>
      </c>
      <c r="R23" t="inlineStr">
        <is>
          <t>0.00</t>
        </is>
      </c>
      <c r="S23" t="inlineStr">
        <is>
          <t>20.00</t>
        </is>
      </c>
      <c r="T23" t="inlineStr">
        <is>
          <t>304.0</t>
        </is>
      </c>
      <c r="U23" t="inlineStr">
        <is>
          <t>0.75</t>
        </is>
      </c>
      <c r="V23" t="inlineStr">
        <is>
          <t>4.06</t>
        </is>
      </c>
      <c r="W23">
        <f>"A-8"</f>
        <v/>
      </c>
      <c r="X23" t="n">
        <v>4.01</v>
      </c>
      <c r="Y23" t="n">
        <v>7.01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2022-09-12T12:12:08Z</dcterms:created>
  <dcterms:modified xsi:type="dcterms:W3CDTF">2022-09-12T12:12:08Z</dcterms:modified>
</cp:coreProperties>
</file>