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atel\Downloads\Excel, ivy\"/>
    </mc:Choice>
  </mc:AlternateContent>
  <xr:revisionPtr revIDLastSave="0" documentId="13_ncr:1_{6733ADB6-AC9E-43FC-AC81-E9DF234A5FEA}" xr6:coauthVersionLast="47" xr6:coauthVersionMax="47" xr10:uidLastSave="{00000000-0000-0000-0000-000000000000}"/>
  <bookViews>
    <workbookView xWindow="-108" yWindow="-108" windowWidth="23256" windowHeight="12456" xr2:uid="{BAD37394-01F8-4D8E-B997-0380BC28077D}"/>
  </bookViews>
  <sheets>
    <sheet name="1" sheetId="4" r:id="rId1"/>
    <sheet name="1.graph" sheetId="5" r:id="rId2"/>
    <sheet name="2" sheetId="1" r:id="rId3"/>
    <sheet name="3" sheetId="2" r:id="rId4"/>
    <sheet name="3.graph" sheetId="3" r:id="rId5"/>
  </sheets>
  <definedNames>
    <definedName name="_xlchart.v2.0" hidden="1">'1.graph'!$A$3:$A$6</definedName>
    <definedName name="_xlchart.v2.1" hidden="1">'1.graph'!$B$3:$B$6</definedName>
    <definedName name="_xlchart.v2.10" hidden="1">'3.graph'!$C$4</definedName>
    <definedName name="_xlchart.v2.11" hidden="1">'3.graph'!$C$5:$C$8</definedName>
    <definedName name="_xlchart.v2.2" hidden="1">'1.graph'!$A$3:$A$6</definedName>
    <definedName name="_xlchart.v2.3" hidden="1">'1.graph'!$B$3:$B$6</definedName>
    <definedName name="_xlchart.v2.4" hidden="1">'1.graph'!$A$3:$A$6</definedName>
    <definedName name="_xlchart.v2.5" hidden="1">'1.graph'!$B$3:$B$6</definedName>
    <definedName name="_xlchart.v2.6" hidden="1">'3.graph'!$A$5:$A$8</definedName>
    <definedName name="_xlchart.v2.7" hidden="1">'3.graph'!$C$4</definedName>
    <definedName name="_xlchart.v2.8" hidden="1">'3.graph'!$C$5:$C$8</definedName>
    <definedName name="_xlchart.v2.9" hidden="1">'3.graph'!$A$5:$A$8</definedName>
    <definedName name="APPL_1">'2'!$A$15:$A$26</definedName>
    <definedName name="Applicant_Name">'1'!$D$29:$D$90</definedName>
    <definedName name="APPLICANTS_ID">'3'!$A$16:$A$25</definedName>
    <definedName name="Hired_Candidates">'1.graph'!$A$27:$A$33</definedName>
    <definedName name="L_APPS">Table1[NAME]</definedName>
    <definedName name="Slicer_Channel">#N/A</definedName>
    <definedName name="Slicer_Month">#N/A</definedName>
    <definedName name="Slicer_Status">#N/A</definedName>
    <definedName name="STATUS">'3'!$Q$14:$Q$16</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0" i="4" l="1" a="1"/>
  <c r="V30" i="4" s="1"/>
  <c r="V29" i="4" a="1"/>
  <c r="V29" i="4" s="1"/>
  <c r="V31" i="4" a="1"/>
  <c r="V31" i="4" s="1"/>
  <c r="V32" i="4" a="1"/>
  <c r="V32" i="4" s="1"/>
  <c r="V33" i="4" a="1"/>
  <c r="V33" i="4" s="1"/>
  <c r="V34" i="4" a="1"/>
  <c r="V34" i="4" s="1"/>
  <c r="V35" i="4" a="1"/>
  <c r="V35" i="4" s="1"/>
  <c r="V36" i="4" a="1"/>
  <c r="V36" i="4" s="1"/>
  <c r="V37" i="4" a="1"/>
  <c r="V37" i="4" s="1"/>
  <c r="V38" i="4" a="1"/>
  <c r="V38" i="4" s="1"/>
  <c r="V39" i="4" a="1"/>
  <c r="V39" i="4" s="1"/>
  <c r="V40" i="4" a="1"/>
  <c r="V40" i="4" s="1"/>
  <c r="V41" i="4" a="1"/>
  <c r="V41" i="4" s="1"/>
  <c r="V42" i="4" a="1"/>
  <c r="V42" i="4" s="1"/>
  <c r="V43" i="4" a="1"/>
  <c r="V43" i="4" s="1"/>
  <c r="V44" i="4" a="1"/>
  <c r="V44" i="4" s="1"/>
  <c r="V45" i="4" a="1"/>
  <c r="V45" i="4" s="1"/>
  <c r="V46" i="4" a="1"/>
  <c r="V46" i="4" s="1"/>
  <c r="V47" i="4" a="1"/>
  <c r="V47" i="4" s="1"/>
  <c r="V48" i="4" a="1"/>
  <c r="V48" i="4" s="1"/>
  <c r="V49" i="4" a="1"/>
  <c r="V49" i="4" s="1"/>
  <c r="V50" i="4" a="1"/>
  <c r="V50" i="4" s="1"/>
  <c r="V51" i="4" a="1"/>
  <c r="V51" i="4" s="1"/>
  <c r="V52" i="4" a="1"/>
  <c r="V52" i="4" s="1"/>
  <c r="V53" i="4" a="1"/>
  <c r="V53" i="4" s="1"/>
  <c r="V54" i="4" a="1"/>
  <c r="V54" i="4" s="1"/>
  <c r="V55" i="4" a="1"/>
  <c r="V55" i="4" s="1"/>
  <c r="V56" i="4" a="1"/>
  <c r="V56" i="4" s="1"/>
  <c r="V57" i="4" a="1"/>
  <c r="V57" i="4" s="1"/>
  <c r="V58" i="4" a="1"/>
  <c r="V58" i="4" s="1"/>
  <c r="V59" i="4" a="1"/>
  <c r="V59" i="4" s="1"/>
  <c r="V60" i="4" a="1"/>
  <c r="V60" i="4" s="1"/>
  <c r="V61" i="4" a="1"/>
  <c r="V61" i="4" s="1"/>
  <c r="V62" i="4" a="1"/>
  <c r="V62" i="4" s="1"/>
  <c r="V63" i="4" a="1"/>
  <c r="V63" i="4" s="1"/>
  <c r="V64" i="4" a="1"/>
  <c r="V64" i="4" s="1"/>
  <c r="V65" i="4" a="1"/>
  <c r="V65" i="4" s="1"/>
  <c r="V66" i="4" a="1"/>
  <c r="V66" i="4" s="1"/>
  <c r="V67" i="4" a="1"/>
  <c r="V67" i="4" s="1"/>
  <c r="V68" i="4" a="1"/>
  <c r="V68" i="4" s="1"/>
  <c r="V69" i="4" a="1"/>
  <c r="V69" i="4" s="1"/>
  <c r="V70" i="4" a="1"/>
  <c r="V70" i="4" s="1"/>
  <c r="V71" i="4" a="1"/>
  <c r="V71" i="4" s="1"/>
  <c r="V72" i="4" a="1"/>
  <c r="V72" i="4" s="1"/>
  <c r="V73" i="4" a="1"/>
  <c r="V73" i="4" s="1"/>
  <c r="V74" i="4" a="1"/>
  <c r="V74" i="4" s="1"/>
  <c r="V75" i="4" a="1"/>
  <c r="V75" i="4" s="1"/>
  <c r="V76" i="4" a="1"/>
  <c r="V76" i="4" s="1"/>
  <c r="V77" i="4" a="1"/>
  <c r="V77" i="4" s="1"/>
  <c r="V78" i="4" a="1"/>
  <c r="V78" i="4" s="1"/>
  <c r="V79" i="4" a="1"/>
  <c r="V79" i="4" s="1"/>
  <c r="V80" i="4" a="1"/>
  <c r="V80" i="4" s="1"/>
  <c r="V81" i="4" a="1"/>
  <c r="V81" i="4" s="1"/>
  <c r="V82" i="4" a="1"/>
  <c r="V82" i="4" s="1"/>
  <c r="V83" i="4" a="1"/>
  <c r="V83" i="4" s="1"/>
  <c r="V84" i="4" a="1"/>
  <c r="V84" i="4" s="1"/>
  <c r="V85" i="4" a="1"/>
  <c r="V85" i="4" s="1"/>
  <c r="V86" i="4" a="1"/>
  <c r="V86" i="4" s="1"/>
  <c r="V87" i="4" a="1"/>
  <c r="V87" i="4" s="1"/>
  <c r="V88" i="4" a="1"/>
  <c r="V88" i="4" s="1"/>
  <c r="V89" i="4" a="1"/>
  <c r="V89" i="4" s="1"/>
  <c r="V90" i="4" a="1"/>
  <c r="V90" i="4" s="1"/>
  <c r="G11" i="5"/>
  <c r="G12" i="5"/>
  <c r="G13" i="5"/>
  <c r="G10" i="5"/>
  <c r="B18" i="5"/>
  <c r="B19" i="5"/>
  <c r="B20" i="5"/>
  <c r="B17" i="5"/>
  <c r="F11" i="5"/>
  <c r="F12" i="5"/>
  <c r="F13" i="5"/>
  <c r="F10" i="5"/>
  <c r="B6" i="5"/>
  <c r="B5" i="5"/>
  <c r="B4" i="5"/>
  <c r="B3" i="5"/>
  <c r="C9" i="4" a="1"/>
  <c r="C9" i="4" s="1"/>
  <c r="C12" i="4" a="1"/>
  <c r="C12" i="4" s="1"/>
  <c r="C10" i="4" a="1"/>
  <c r="C10" i="4" s="1"/>
  <c r="C8" i="4" a="1"/>
  <c r="C8" i="4" s="1"/>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 r="J38" i="4"/>
  <c r="J37" i="4"/>
  <c r="J36" i="4"/>
  <c r="J35" i="4"/>
  <c r="J34" i="4"/>
  <c r="J33" i="4"/>
  <c r="J32" i="4"/>
  <c r="J31" i="4"/>
  <c r="J30" i="4"/>
  <c r="J29" i="4"/>
  <c r="C6" i="3"/>
  <c r="C7" i="3"/>
  <c r="C8" i="3"/>
  <c r="C5" i="3"/>
  <c r="B6" i="3"/>
  <c r="B7" i="3"/>
  <c r="B8" i="3"/>
  <c r="B5" i="3"/>
  <c r="H16" i="2" a="1"/>
  <c r="H16" i="2" s="1"/>
  <c r="H17" i="2" a="1"/>
  <c r="H17" i="2"/>
  <c r="H18" i="2" a="1"/>
  <c r="H18" i="2"/>
  <c r="H19" i="2" a="1"/>
  <c r="H19" i="2"/>
  <c r="H20" i="2" a="1"/>
  <c r="H20" i="2"/>
  <c r="H21" i="2" a="1"/>
  <c r="H21" i="2"/>
  <c r="H22" i="2" a="1"/>
  <c r="H22" i="2"/>
  <c r="H23" i="2" a="1"/>
  <c r="H23" i="2"/>
  <c r="H24" i="2" a="1"/>
  <c r="H24" i="2"/>
  <c r="H25" i="2" a="1"/>
  <c r="H25" i="2"/>
  <c r="C12" i="2"/>
  <c r="B12" i="2"/>
  <c r="C10" i="2"/>
  <c r="C11" i="4" l="1"/>
  <c r="F4" i="5"/>
  <c r="F5" i="5"/>
  <c r="F6" i="5"/>
  <c r="F3" i="5"/>
  <c r="B10" i="5"/>
  <c r="B13" i="5"/>
  <c r="B12" i="5"/>
  <c r="B11" i="5"/>
  <c r="N8" i="1"/>
  <c r="N9" i="1"/>
  <c r="N7" i="1"/>
  <c r="M9" i="1"/>
  <c r="M8" i="1"/>
  <c r="M7" i="1"/>
  <c r="N2" i="1"/>
  <c r="N4" i="1"/>
  <c r="N3" i="1"/>
  <c r="N5" i="1"/>
  <c r="I8" i="1"/>
  <c r="I1" i="1"/>
  <c r="I3" i="1"/>
  <c r="H3" i="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K7" i="1" l="1"/>
  <c r="H7" i="1"/>
  <c r="J7" i="1"/>
  <c r="I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<sst xmlns="http://schemas.openxmlformats.org/spreadsheetml/2006/main" count="844" uniqueCount="217">
  <si>
    <t>RECRUITMENT TRACKER</t>
  </si>
  <si>
    <t>JOB TITLE</t>
  </si>
  <si>
    <t>Sr. Analyst Business Intelligence</t>
  </si>
  <si>
    <t>RECRUITER</t>
  </si>
  <si>
    <t>Mr. Recruiter</t>
  </si>
  <si>
    <t>JOB POSTED DATE</t>
  </si>
  <si>
    <t>STAGES</t>
  </si>
  <si>
    <t>APPLICATION</t>
  </si>
  <si>
    <t xml:space="preserve">PHONE SCREEN </t>
  </si>
  <si>
    <t>INTERVIEW</t>
  </si>
  <si>
    <t>OFFER</t>
  </si>
  <si>
    <t>Enter Applicants Info Below</t>
  </si>
  <si>
    <t>NAME</t>
  </si>
  <si>
    <t>APPLICATION DT</t>
  </si>
  <si>
    <t>PHONE DT</t>
  </si>
  <si>
    <t>INTERVIEW DT</t>
  </si>
  <si>
    <t>OFFER DT</t>
  </si>
  <si>
    <t>STATUS</t>
  </si>
  <si>
    <t>DECLINE REASON</t>
  </si>
  <si>
    <t>COMMENTS</t>
  </si>
  <si>
    <t>STAGE</t>
  </si>
  <si>
    <t>APPL 1</t>
  </si>
  <si>
    <t>CLOSED</t>
  </si>
  <si>
    <t>Technical</t>
  </si>
  <si>
    <t>calculated field</t>
  </si>
  <si>
    <t>APPL 2</t>
  </si>
  <si>
    <t>APPL 3</t>
  </si>
  <si>
    <t>APPL 4</t>
  </si>
  <si>
    <t>APPL 5</t>
  </si>
  <si>
    <t>APPL 6</t>
  </si>
  <si>
    <t>APPL 7</t>
  </si>
  <si>
    <t>APPL 8</t>
  </si>
  <si>
    <t>APPL 9</t>
  </si>
  <si>
    <t>APPL 10</t>
  </si>
  <si>
    <t>APPL 11</t>
  </si>
  <si>
    <t>APPL 12</t>
  </si>
  <si>
    <t>APPL 13</t>
  </si>
  <si>
    <t>Experience</t>
  </si>
  <si>
    <t>Cultural Fit</t>
  </si>
  <si>
    <t>HEIRED</t>
  </si>
  <si>
    <t>APPLICTIONS</t>
  </si>
  <si>
    <t>DAYS TO HIRE</t>
  </si>
  <si>
    <t>HEIRED DATE</t>
  </si>
  <si>
    <t>ACTIVE PIPELINE</t>
  </si>
  <si>
    <t>RECRUITMENT FUNNEL</t>
  </si>
  <si>
    <t>TOP DECLINE REASON</t>
  </si>
  <si>
    <t>Recruitment Tracker</t>
  </si>
  <si>
    <t>ABC DESIGN AND CONSTRUCTION COMPANY</t>
  </si>
  <si>
    <t>OWNER</t>
  </si>
  <si>
    <t>ENGINEER</t>
  </si>
  <si>
    <t>MR.Saurav</t>
  </si>
  <si>
    <t>APPLICATION STARTED DATE</t>
  </si>
  <si>
    <t>HIRED DATE</t>
  </si>
  <si>
    <t>APPLICANTS ID</t>
  </si>
  <si>
    <t>APPLICANTS</t>
  </si>
  <si>
    <t>TOTAL DAYS TO HIRE</t>
  </si>
  <si>
    <t>APPLICANTS INFORMATION</t>
  </si>
  <si>
    <t>LEVEL-1</t>
  </si>
  <si>
    <t>LEVEL-2</t>
  </si>
  <si>
    <t>INTERVIEW DATE</t>
  </si>
  <si>
    <t>OFFER DATE</t>
  </si>
  <si>
    <t>CURRENT STATUS</t>
  </si>
  <si>
    <t>REJECTION REASON</t>
  </si>
  <si>
    <t>LEVELS</t>
  </si>
  <si>
    <t>NOT MATCHED</t>
  </si>
  <si>
    <t>INEXPERIENCED</t>
  </si>
  <si>
    <t>REJECTED</t>
  </si>
  <si>
    <t>SELECTED</t>
  </si>
  <si>
    <t>STILL HIRING</t>
  </si>
  <si>
    <t>APPLICANT COUNT</t>
  </si>
  <si>
    <t>RECRUITMENT LEVEL</t>
  </si>
  <si>
    <t>ID</t>
  </si>
  <si>
    <t>Job Title</t>
  </si>
  <si>
    <t>Job Location</t>
  </si>
  <si>
    <t>Applicant Name</t>
  </si>
  <si>
    <t>Department</t>
  </si>
  <si>
    <t>Job Type</t>
  </si>
  <si>
    <t>Job Level</t>
  </si>
  <si>
    <t>Recruiter Name</t>
  </si>
  <si>
    <t>Job Posted Date</t>
  </si>
  <si>
    <t>Month</t>
  </si>
  <si>
    <t>Positions</t>
  </si>
  <si>
    <t>Application Date</t>
  </si>
  <si>
    <t>Phone Screening Date</t>
  </si>
  <si>
    <t>Interview Date</t>
  </si>
  <si>
    <t>Offer Date</t>
  </si>
  <si>
    <t>Status</t>
  </si>
  <si>
    <t>Cost</t>
  </si>
  <si>
    <t>Completed Date</t>
  </si>
  <si>
    <t>Status2</t>
  </si>
  <si>
    <t>Channel</t>
  </si>
  <si>
    <t>Decline Reason</t>
  </si>
  <si>
    <t>Data Scientist</t>
  </si>
  <si>
    <t>Maharashtra</t>
  </si>
  <si>
    <t>Ravi Shankar</t>
  </si>
  <si>
    <t>R&amp;D</t>
  </si>
  <si>
    <t>Full-Time</t>
  </si>
  <si>
    <t>B</t>
  </si>
  <si>
    <t>Ankit Sharma</t>
  </si>
  <si>
    <t>Not Hired</t>
  </si>
  <si>
    <t>COMPLETED</t>
  </si>
  <si>
    <t>Naukri</t>
  </si>
  <si>
    <t>Inexperienced</t>
  </si>
  <si>
    <t>Karnataka</t>
  </si>
  <si>
    <t>Sunil Kulkarni</t>
  </si>
  <si>
    <t>A</t>
  </si>
  <si>
    <t>Pooja Patel</t>
  </si>
  <si>
    <t>Hired</t>
  </si>
  <si>
    <t>OPEN</t>
  </si>
  <si>
    <t>Indeed</t>
  </si>
  <si>
    <t>Tamil Nadu</t>
  </si>
  <si>
    <t>Ramesh Iyer</t>
  </si>
  <si>
    <t>C</t>
  </si>
  <si>
    <t>Nisha Patel</t>
  </si>
  <si>
    <t>Linkedin</t>
  </si>
  <si>
    <t>Uttar Pradesh</t>
  </si>
  <si>
    <t>Swati Mishra</t>
  </si>
  <si>
    <t>Technically Weak</t>
  </si>
  <si>
    <t>Rajasthan</t>
  </si>
  <si>
    <t>Vikram Joshi</t>
  </si>
  <si>
    <t>Neha Verma</t>
  </si>
  <si>
    <t>In Pipeline</t>
  </si>
  <si>
    <t>Company Portal</t>
  </si>
  <si>
    <t>Gujarat</t>
  </si>
  <si>
    <t>Rohan Singh</t>
  </si>
  <si>
    <t>West Bengal</t>
  </si>
  <si>
    <t>Sneha Sen</t>
  </si>
  <si>
    <t>Culture Fit</t>
  </si>
  <si>
    <t>Kerala</t>
  </si>
  <si>
    <t>Anjali Nair</t>
  </si>
  <si>
    <t>Punjab</t>
  </si>
  <si>
    <t>Gaurav Singh</t>
  </si>
  <si>
    <t>Madhya Pradesh</t>
  </si>
  <si>
    <t>Rohit Sharma</t>
  </si>
  <si>
    <t>Delhi</t>
  </si>
  <si>
    <t>Anil Mehta</t>
  </si>
  <si>
    <t>Bihar</t>
  </si>
  <si>
    <t>Satish Kumar</t>
  </si>
  <si>
    <t>Vijay Joshi</t>
  </si>
  <si>
    <t>Haryana</t>
  </si>
  <si>
    <t>Swati Gupta</t>
  </si>
  <si>
    <t>Odisha</t>
  </si>
  <si>
    <t>Rohit Nair</t>
  </si>
  <si>
    <t>Telangana</t>
  </si>
  <si>
    <t>Sunil Sharma</t>
  </si>
  <si>
    <t>Assam</t>
  </si>
  <si>
    <t>Sneha Sharma</t>
  </si>
  <si>
    <t>Himachal Pradesh</t>
  </si>
  <si>
    <t>Anjali Jain</t>
  </si>
  <si>
    <t>Gaurav Yadav</t>
  </si>
  <si>
    <t>Rohit Verma</t>
  </si>
  <si>
    <t>Anita Das</t>
  </si>
  <si>
    <t>Andhra Pradesh</t>
  </si>
  <si>
    <t>Naveen Kumar</t>
  </si>
  <si>
    <t>Rahul Sharma</t>
  </si>
  <si>
    <t>Knowledge Issue</t>
  </si>
  <si>
    <t>Abhay Patel</t>
  </si>
  <si>
    <t>Rajat Kapoor</t>
  </si>
  <si>
    <t>Amar Chatterjee</t>
  </si>
  <si>
    <t>Nikhil Shah</t>
  </si>
  <si>
    <t>Anita Patil</t>
  </si>
  <si>
    <t>Arjun Das</t>
  </si>
  <si>
    <t>Neeraj Kumar</t>
  </si>
  <si>
    <t>Suman Roy</t>
  </si>
  <si>
    <t>Vinay Nair</t>
  </si>
  <si>
    <t>Karthik Reddy</t>
  </si>
  <si>
    <t>Rahul Verma</t>
  </si>
  <si>
    <t>Ravi Sen</t>
  </si>
  <si>
    <t>Sumit Mehta</t>
  </si>
  <si>
    <t>Anjali Singh</t>
  </si>
  <si>
    <t>Swati Kapoor</t>
  </si>
  <si>
    <t>Neha Jain</t>
  </si>
  <si>
    <t>Rohan Patil</t>
  </si>
  <si>
    <t>Sneha Kapoor</t>
  </si>
  <si>
    <t>Vinod Nair</t>
  </si>
  <si>
    <t>Ravi Kumar</t>
  </si>
  <si>
    <t>Sunil Roy</t>
  </si>
  <si>
    <t>Priya Nair</t>
  </si>
  <si>
    <t>Arun Kumar</t>
  </si>
  <si>
    <t>Anita Rai</t>
  </si>
  <si>
    <t>Kunal Patel</t>
  </si>
  <si>
    <t>Sneha Gupta</t>
  </si>
  <si>
    <t>Vinay Kumar</t>
  </si>
  <si>
    <t>Rahul Singh</t>
  </si>
  <si>
    <t>Rohit Das</t>
  </si>
  <si>
    <t>Neeraj Sen</t>
  </si>
  <si>
    <t>Arjun Sharma</t>
  </si>
  <si>
    <t>Bimal Rao</t>
  </si>
  <si>
    <t>Reeta Rao</t>
  </si>
  <si>
    <t>Sonu Agarwal</t>
  </si>
  <si>
    <t>Priyansh Mehta</t>
  </si>
  <si>
    <t>Ruby Bisht</t>
  </si>
  <si>
    <t>Rohit Mira</t>
  </si>
  <si>
    <t>Neeraj Jhunjhunwala</t>
  </si>
  <si>
    <t>Pritam Kantharia</t>
  </si>
  <si>
    <t>RECRUITMENT TRACKER (September 2024 - December 2024)</t>
  </si>
  <si>
    <t xml:space="preserve">Applicant Name </t>
  </si>
  <si>
    <t>DATE HIRED</t>
  </si>
  <si>
    <t>TIME TO FILL</t>
  </si>
  <si>
    <t>CHANNEL</t>
  </si>
  <si>
    <t xml:space="preserve"> </t>
  </si>
  <si>
    <t>Status Summary</t>
  </si>
  <si>
    <t>PHONE SCREENING</t>
  </si>
  <si>
    <t>INTERVIWED</t>
  </si>
  <si>
    <t>HIRED</t>
  </si>
  <si>
    <t>Pipeline</t>
  </si>
  <si>
    <t>Monthly Info</t>
  </si>
  <si>
    <t>September</t>
  </si>
  <si>
    <t>October</t>
  </si>
  <si>
    <t>November</t>
  </si>
  <si>
    <t>December</t>
  </si>
  <si>
    <t>Chaneel Info</t>
  </si>
  <si>
    <t>stage</t>
  </si>
  <si>
    <t>Interviewed</t>
  </si>
  <si>
    <t>Phone screened</t>
  </si>
  <si>
    <t>Applied</t>
  </si>
  <si>
    <t>Hired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</si>
</sst>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yy;@"/>
  </numFmts>
  <fonts count="15"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sz val="12"/>
      <color theme="0"/>
      <name val="Calibri"/>
      <family val="2"/>
      <scheme val="minor"/>
    </font>
    <font>
      <sz val="14"/>
      <color theme="0"/>
      <name val="Calibri"/>
      <family val="2"/>
      <scheme val="minor"/>
    </font>
    <font>
      <sz val="8"/>
      <name val="Calibri"/>
      <family val="2"/>
      <scheme val="minor"/>
    </font>
    <font>
      <sz val="12"/>
      <color rgb="FFFFFF00"/>
      <name val="Calibri"/>
      <family val="2"/>
      <scheme val="minor"/>
    </font>
    <font>
      <sz val="12"/>
      <color theme="7"/>
      <name val="Calibri"/>
      <family val="2"/>
      <scheme val="minor"/>
    </font>
    <font>
      <sz val="11"/>
      <color theme="7"/>
      <name val="Calibri"/>
      <family val="2"/>
      <scheme val="minor"/>
    </font>
    <font>
      <b/>
      <sz val="11"/>
      <color theme="1"/>
      <name val="Calibri"/>
      <family val="2"/>
      <scheme val="minor"/>
    </font>
    <font>
      <b/>
      <sz val="9"/>
      <color theme="1"/>
      <name val="Calibri"/>
      <family val="2"/>
      <scheme val="minor"/>
    </font>
    <font>
      <b/>
      <sz val="10"/>
      <color theme="1"/>
      <name val="Calibri"/>
      <family val="2"/>
      <scheme val="minor"/>
    </font>
    <font>
      <b/>
      <sz val="12"/>
      <color theme="1"/>
      <name val="Calibri"/>
      <family val="2"/>
      <scheme val="minor"/>
    </font>
    <font>
      <sz val="9"/>
      <color theme="1"/>
      <name val="Calibri"/>
      <family val="2"/>
      <scheme val="minor"/>
    </font>
  </fonts>
  <fills count="14">
    <fill>
      <patternFill patternType="none"/>
    </fill>
    <fill>
      <patternFill patternType="gray125"/>
    </fill>
    <fill>
      <patternFill patternType="solid">
        <fgColor theme="3"/>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bgColor theme="0" tint="-0.14999847407452621"/>
      </patternFill>
    </fill>
    <fill>
      <patternFill patternType="solid">
        <fgColor theme="7" tint="0.59999389629810485"/>
        <bgColor indexed="64"/>
      </patternFill>
    </fill>
    <fill>
      <patternFill patternType="solid">
        <fgColor theme="0" tint="-0.14999847407452621"/>
        <bgColor theme="0" tint="-0.14999847407452621"/>
      </patternFill>
    </fill>
    <fill>
      <patternFill patternType="solid">
        <fgColor theme="7" tint="0.79998168889431442"/>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60">
    <xf numFmtId="0" fontId="0" fillId="0" borderId="0" xfId="0"/>
    <xf numFmtId="0" fontId="0" fillId="2" borderId="0" xfId="0" applyFill="1"/>
    <xf numFmtId="0" fontId="2" fillId="2" borderId="0" xfId="0" applyFont="1" applyFill="1"/>
    <xf numFmtId="0" fontId="4" fillId="2" borderId="0" xfId="0" applyFont="1" applyFill="1"/>
    <xf numFmtId="0" fontId="0" fillId="3" borderId="0" xfId="0" applyFill="1"/>
    <xf numFmtId="164" fontId="0" fillId="0" borderId="0" xfId="0" applyNumberFormat="1"/>
    <xf numFmtId="0" fontId="4" fillId="2" borderId="0" xfId="0" applyFont="1" applyFill="1" applyAlignment="1">
      <alignment horizontal="center"/>
    </xf>
    <xf numFmtId="0" fontId="4" fillId="2" borderId="1" xfId="0" applyFont="1" applyFill="1" applyBorder="1" applyAlignment="1">
      <alignment horizontal="center"/>
    </xf>
    <xf numFmtId="164" fontId="2" fillId="2" borderId="0" xfId="0" applyNumberFormat="1" applyFont="1" applyFill="1"/>
    <xf numFmtId="0" fontId="7" fillId="2" borderId="0" xfId="0" applyFont="1" applyFill="1" applyAlignment="1">
      <alignment horizontal="center"/>
    </xf>
    <xf numFmtId="0" fontId="2" fillId="2"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8" fillId="2" borderId="0" xfId="0" applyFont="1" applyFill="1"/>
    <xf numFmtId="0" fontId="9" fillId="2" borderId="0" xfId="0" applyFont="1" applyFill="1"/>
    <xf numFmtId="9" fontId="2" fillId="2" borderId="0" xfId="1" applyFont="1" applyFill="1" applyAlignment="1">
      <alignment horizontal="center"/>
    </xf>
    <xf numFmtId="0" fontId="0" fillId="8" borderId="0" xfId="0" applyFill="1"/>
    <xf numFmtId="0" fontId="12" fillId="8" borderId="5" xfId="0" applyFont="1" applyFill="1" applyBorder="1" applyAlignment="1">
      <alignment horizontal="center"/>
    </xf>
    <xf numFmtId="0" fontId="0" fillId="8" borderId="5" xfId="0" applyFill="1" applyBorder="1"/>
    <xf numFmtId="0" fontId="0" fillId="8" borderId="5" xfId="0" applyFill="1" applyBorder="1" applyAlignment="1">
      <alignment horizontal="center"/>
    </xf>
    <xf numFmtId="0" fontId="10" fillId="8" borderId="5" xfId="0" applyFont="1" applyFill="1" applyBorder="1" applyAlignment="1">
      <alignment horizontal="center"/>
    </xf>
    <xf numFmtId="0" fontId="0" fillId="8" borderId="5" xfId="0" applyFill="1" applyBorder="1" applyAlignment="1">
      <alignment horizontal="left"/>
    </xf>
    <xf numFmtId="15" fontId="0" fillId="8" borderId="5" xfId="0" applyNumberFormat="1" applyFill="1" applyBorder="1" applyAlignment="1">
      <alignment horizontal="left"/>
    </xf>
    <xf numFmtId="15" fontId="0" fillId="0" borderId="0" xfId="0" applyNumberFormat="1"/>
    <xf numFmtId="0" fontId="0" fillId="0" borderId="5" xfId="0" applyBorder="1"/>
    <xf numFmtId="0" fontId="11" fillId="0" borderId="0" xfId="0" applyFont="1"/>
    <xf numFmtId="0" fontId="14" fillId="0" borderId="0" xfId="0" applyFont="1"/>
    <xf numFmtId="14" fontId="14" fillId="0" borderId="0" xfId="0" applyNumberFormat="1" applyFont="1"/>
    <xf numFmtId="0" fontId="0" fillId="9" borderId="0" xfId="0" applyFill="1"/>
    <xf numFmtId="0" fontId="10" fillId="9" borderId="5" xfId="0" applyFont="1" applyFill="1" applyBorder="1"/>
    <xf numFmtId="0" fontId="10" fillId="9" borderId="5" xfId="0" applyFont="1" applyFill="1" applyBorder="1" applyAlignment="1">
      <alignment horizontal="left"/>
    </xf>
    <xf numFmtId="0" fontId="10" fillId="0" borderId="0" xfId="0" applyFont="1"/>
    <xf numFmtId="0" fontId="0" fillId="11" borderId="0" xfId="0" applyFill="1"/>
    <xf numFmtId="0" fontId="0" fillId="9" borderId="0" xfId="0" applyFill="1" applyAlignment="1">
      <alignment horizontal="center"/>
    </xf>
    <xf numFmtId="0" fontId="4" fillId="2" borderId="2"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164" fontId="4" fillId="2" borderId="2" xfId="0" applyNumberFormat="1" applyFont="1" applyFill="1" applyBorder="1" applyAlignment="1">
      <alignment horizontal="center"/>
    </xf>
    <xf numFmtId="164" fontId="4" fillId="2" borderId="3" xfId="0" applyNumberFormat="1" applyFont="1" applyFill="1" applyBorder="1" applyAlignment="1">
      <alignment horizontal="center"/>
    </xf>
    <xf numFmtId="164" fontId="4" fillId="2" borderId="4" xfId="0" applyNumberFormat="1"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13" fillId="8" borderId="0" xfId="0" applyFont="1" applyFill="1" applyAlignment="1">
      <alignment horizontal="center"/>
    </xf>
    <xf numFmtId="0" fontId="0" fillId="8" borderId="0" xfId="0" applyFill="1" applyAlignment="1">
      <alignment horizontal="center"/>
    </xf>
    <xf numFmtId="0" fontId="0" fillId="0" borderId="0" xfId="0" applyAlignment="1">
      <alignment horizontal="center"/>
    </xf>
    <xf numFmtId="0" fontId="13" fillId="13" borderId="0" xfId="0" applyFont="1" applyFill="1" applyAlignment="1">
      <alignment horizontal="center"/>
    </xf>
    <xf numFmtId="0" fontId="0" fillId="13" borderId="0" xfId="0" applyFill="1" applyAlignment="1">
      <alignment horizontal="center"/>
    </xf>
    <xf numFmtId="0" fontId="0" fillId="9" borderId="5" xfId="0" applyFill="1" applyBorder="1" applyAlignment="1">
      <alignment horizontal="center"/>
    </xf>
    <xf numFmtId="0" fontId="0" fillId="10" borderId="5" xfId="0" applyFill="1" applyBorder="1" applyAlignment="1">
      <alignment horizontal="center"/>
    </xf>
    <xf numFmtId="14" fontId="0" fillId="9" borderId="5" xfId="0" applyNumberFormat="1" applyFill="1" applyBorder="1" applyAlignment="1">
      <alignment horizontal="center"/>
    </xf>
    <xf numFmtId="14" fontId="0" fillId="10" borderId="5" xfId="0" applyNumberFormat="1" applyFill="1" applyBorder="1" applyAlignment="1">
      <alignment horizontal="center"/>
    </xf>
    <xf numFmtId="0" fontId="10" fillId="9" borderId="6" xfId="0" applyFont="1" applyFill="1" applyBorder="1"/>
    <xf numFmtId="0" fontId="10" fillId="9" borderId="0" xfId="0" applyFont="1" applyFill="1" applyAlignment="1">
      <alignment horizontal="center"/>
    </xf>
    <xf numFmtId="0" fontId="14" fillId="12" borderId="7" xfId="0" applyFont="1" applyFill="1" applyBorder="1"/>
    <xf numFmtId="0" fontId="14" fillId="0" borderId="7" xfId="0" applyFont="1" applyBorder="1"/>
  </cellXfs>
  <cellStyles count="2">
    <cellStyle name="Normal" xfId="0" builtinId="0"/>
    <cellStyle name="Percent" xfId="1" builtinId="5"/>
  </cellStyles>
  <dxfs count="26">
    <dxf>
      <numFmt numFmtId="0" formatCode="General"/>
    </dxf>
    <dxf>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165" formatCode="dd/mm/yy"/>
    </dxf>
    <dxf>
      <font>
        <strike val="0"/>
        <outline val="0"/>
        <shadow val="0"/>
        <u val="none"/>
        <vertAlign val="baseline"/>
        <sz val="9"/>
        <color theme="1"/>
        <name val="Calibri"/>
        <family val="2"/>
        <scheme val="minor"/>
      </font>
      <numFmt numFmtId="165" formatCode="dd/mm/yy"/>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165" formatCode="dd/mm/yy"/>
    </dxf>
    <dxf>
      <font>
        <strike val="0"/>
        <outline val="0"/>
        <shadow val="0"/>
        <u val="none"/>
        <vertAlign val="baseline"/>
        <sz val="9"/>
        <color theme="1"/>
        <name val="Calibri"/>
        <family val="2"/>
        <scheme val="minor"/>
      </font>
      <numFmt numFmtId="165" formatCode="dd/mm/yy"/>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i val="0"/>
        <strike val="0"/>
        <condense val="0"/>
        <extend val="0"/>
        <outline val="0"/>
        <shadow val="0"/>
        <u val="none"/>
        <vertAlign val="baseline"/>
        <sz val="9"/>
        <color theme="1"/>
        <name val="Calibri"/>
        <family val="2"/>
        <scheme val="minor"/>
      </font>
    </dxf>
  </dxfs>
  <tableStyles count="1" defaultTableStyle="TableStyleMedium2" defaultPivotStyle="PivotStyleLight16">
    <tableStyle name="Invisible" pivot="0" table="0" count="0" xr9:uid="{324ED62A-134D-452B-94BC-853184D0D25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a:t>
            </a:r>
            <a:r>
              <a:rPr lang="en-US" b="1" baseline="0"/>
              <a:t> wise Recruitment Summary (Sept-Oct)</a:t>
            </a:r>
            <a:endParaRPr lang="en-US" b="1"/>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'1.graph'!$A$10:$A$13</c:f>
              <c:strCache>
                <c:ptCount val="4"/>
                <c:pt idx="0">
                  <c:v>September</c:v>
                </c:pt>
                <c:pt idx="1">
                  <c:v>October</c:v>
                </c:pt>
                <c:pt idx="2">
                  <c:v>November</c:v>
                </c:pt>
                <c:pt idx="3">
                  <c:v>December</c:v>
                </c:pt>
              </c:strCache>
            </c:strRef>
          </c:cat>
          <c:val>
            <c:numRef>
              <c:f>'1.graph'!$B$10:$B$13</c:f>
              <c:numCache>
                <c:formatCode>General</c:formatCode>
                <c:ptCount val="4"/>
                <c:pt idx="0">
                  <c:v>14</c:v>
                </c:pt>
                <c:pt idx="1">
                  <c:v>20</c:v>
                </c:pt>
                <c:pt idx="2">
                  <c:v>18</c:v>
                </c:pt>
                <c:pt idx="3">
                  <c:v>10</c:v>
                </c:pt>
              </c:numCache>
            </c:numRef>
          </c:val>
          <c:extLst>
            <c:ext xmlns:c16="http://schemas.microsoft.com/office/drawing/2014/chart" uri="{C3380CC4-5D6E-409C-BE32-E72D297353CC}">
              <c16:uniqueId val="{00000000-8426-41DA-AAB4-7C4FC2C93842}"/>
            </c:ext>
          </c:extLst>
        </c:ser>
        <c:dLbls>
          <c:dLblPos val="outEnd"/>
          <c:showLegendKey val="0"/>
          <c:showVal val="1"/>
          <c:showCatName val="0"/>
          <c:showSerName val="0"/>
          <c:showPercent val="0"/>
          <c:showBubbleSize val="0"/>
        </c:dLbls>
        <c:gapWidth val="219"/>
        <c:overlap val="-27"/>
        <c:axId val="2038842975"/>
        <c:axId val="2038849919"/>
      </c:barChart>
      <c:catAx>
        <c:axId val="2038842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849919"/>
        <c:crosses val="autoZero"/>
        <c:auto val="1"/>
        <c:lblAlgn val="ctr"/>
        <c:lblOffset val="100"/>
        <c:noMultiLvlLbl val="0"/>
      </c:catAx>
      <c:valAx>
        <c:axId val="2038849919"/>
        <c:scaling>
          <c:orientation val="minMax"/>
        </c:scaling>
        <c:delete val="1"/>
        <c:axPos val="l"/>
        <c:numFmt formatCode="General" sourceLinked="1"/>
        <c:majorTickMark val="out"/>
        <c:minorTickMark val="none"/>
        <c:tickLblPos val="nextTo"/>
        <c:crossAx val="20388429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Active</a:t>
            </a:r>
            <a:r>
              <a:rPr lang="en-US" b="1" baseline="0"/>
              <a:t> Pipeline</a:t>
            </a:r>
            <a:endParaRPr lang="en-US" b="1"/>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'1.graph'!$E$3</c:f>
              <c:strCache>
                <c:ptCount val="1"/>
                <c:pt idx="0">
                  <c:v>Applied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'1.graph'!$F$3</c:f>
              <c:numCache>
                <c:formatCode>General</c:formatCode>
                <c:ptCount val="1"/>
                <c:pt idx="0">
                  <c:v>3</c:v>
                </c:pt>
              </c:numCache>
            </c:numRef>
          </c:val>
          <c:extLst>
            <c:ext xmlns:c16="http://schemas.microsoft.com/office/drawing/2014/chart" uri="{C3380CC4-5D6E-409C-BE32-E72D297353CC}">
              <c16:uniqueId val="{00000000-85FB-41CC-A625-9E57231E1847}"/>
            </c:ext>
          </c:extLst>
        </c:ser>
        <c:ser>
          <c:idx val="1"/>
          <c:order val="1"/>
          <c:tx>
            <c:strRef>
              <c:f>'1.graph'!$E$4</c:f>
              <c:strCache>
                <c:ptCount val="1"/>
                <c:pt idx="0">
                  <c:v>Phone screened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'1.graph'!$F$4</c:f>
              <c:numCache>
                <c:formatCode>General</c:formatCode>
                <c:ptCount val="1"/>
                <c:pt idx="0">
                  <c:v>7</c:v>
                </c:pt>
              </c:numCache>
            </c:numRef>
          </c:val>
          <c:extLst>
            <c:ext xmlns:c16="http://schemas.microsoft.com/office/drawing/2014/chart" uri="{C3380CC4-5D6E-409C-BE32-E72D297353CC}">
              <c16:uniqueId val="{00000001-85FB-41CC-A625-9E57231E1847}"/>
            </c:ext>
          </c:extLst>
        </c:ser>
        <c:ser>
          <c:idx val="2"/>
          <c:order val="2"/>
          <c:tx>
            <c:strRef>
              <c:f>'1.graph'!$E$5</c:f>
              <c:strCache>
                <c:ptCount val="1"/>
                <c:pt idx="0">
                  <c:v>Interviewed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'1.graph'!$F$5</c:f>
              <c:numCache>
                <c:formatCode>General</c:formatCode>
                <c:ptCount val="1"/>
                <c:pt idx="0">
                  <c:v>3</c:v>
                </c:pt>
              </c:numCache>
            </c:numRef>
          </c:val>
          <c:extLst>
            <c:ext xmlns:c16="http://schemas.microsoft.com/office/drawing/2014/chart" uri="{C3380CC4-5D6E-409C-BE32-E72D297353CC}">
              <c16:uniqueId val="{00000002-85FB-41CC-A625-9E57231E1847}"/>
            </c:ext>
          </c:extLst>
        </c:ser>
        <c:ser>
          <c:idx val="3"/>
          <c:order val="3"/>
          <c:tx>
            <c:strRef>
              <c:f>'1.graph'!$E$6</c:f>
              <c:strCache>
                <c:ptCount val="1"/>
                <c:pt idx="0">
                  <c:v>Hired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'1.graph'!$F$6</c:f>
              <c:numCache>
                <c:formatCode>General</c:formatCode>
                <c:ptCount val="1"/>
                <c:pt idx="0">
                  <c:v>1</c:v>
                </c:pt>
              </c:numCache>
            </c:numRef>
          </c:val>
          <c:extLst>
            <c:ext xmlns:c16="http://schemas.microsoft.com/office/drawing/2014/chart" uri="{C3380CC4-5D6E-409C-BE32-E72D297353CC}">
              <c16:uniqueId val="{00000003-85FB-41CC-A625-9E57231E1847}"/>
            </c:ext>
          </c:extLst>
        </c:ser>
        <c:dLbls>
          <c:dLblPos val="ctr"/>
          <c:showLegendKey val="0"/>
          <c:showVal val="1"/>
          <c:showCatName val="0"/>
          <c:showSerName val="0"/>
          <c:showPercent val="0"/>
          <c:showBubbleSize val="0"/>
        </c:dLbls>
        <c:gapWidth val="150"/>
        <c:overlap val="100"/>
        <c:axId val="1993357199"/>
        <c:axId val="1993357695"/>
      </c:barChart>
      <c:catAx>
        <c:axId val="1993357199"/>
        <c:scaling>
          <c:orientation val="minMax"/>
        </c:scaling>
        <c:delete val="1"/>
        <c:axPos val="l"/>
        <c:numFmt formatCode="General" sourceLinked="1"/>
        <c:majorTickMark val="none"/>
        <c:minorTickMark val="none"/>
        <c:tickLblPos val="nextTo"/>
        <c:crossAx val="1993357695"/>
        <c:crosses val="autoZero"/>
        <c:auto val="1"/>
        <c:lblAlgn val="ctr"/>
        <c:lblOffset val="100"/>
        <c:noMultiLvlLbl val="0"/>
      </c:catAx>
      <c:valAx>
        <c:axId val="1993357695"/>
        <c:scaling>
          <c:orientation val="minMax"/>
        </c:scaling>
        <c:delete val="1"/>
        <c:axPos val="b"/>
        <c:numFmt formatCode="0%" sourceLinked="1"/>
        <c:majorTickMark val="none"/>
        <c:minorTickMark val="none"/>
        <c:tickLblPos val="nextTo"/>
        <c:crossAx val="19933571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Decline</a:t>
            </a:r>
            <a:r>
              <a:rPr lang="en-US" baseline="0"/>
              <a:t> Reason Summary</a:t>
            </a:r>
            <a:endParaRPr lang="en-US"/>
          </a:p>
        </c:rich>
      </c:tx>
      <c:overlay val="1"/>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61F-4409-B9A3-C07852E0475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61F-4409-B9A3-C07852E0475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61F-4409-B9A3-C07852E0475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61F-4409-B9A3-C07852E0475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'1.graph'!$A$17:$A$20</c:f>
              <c:strCache>
                <c:ptCount val="4"/>
                <c:pt idx="0">
                  <c:v>Inexperienced</c:v>
                </c:pt>
                <c:pt idx="1">
                  <c:v>Technically Weak</c:v>
                </c:pt>
                <c:pt idx="2">
                  <c:v>Knowledge Issue</c:v>
                </c:pt>
                <c:pt idx="3">
                  <c:v>Culture Fit</c:v>
                </c:pt>
              </c:strCache>
            </c:strRef>
          </c:cat>
          <c:val>
            <c:numRef>
              <c:f>'1.graph'!$B$17:$B$20</c:f>
              <c:numCache>
                <c:formatCode>General</c:formatCode>
                <c:ptCount val="4"/>
                <c:pt idx="0">
                  <c:v>9</c:v>
                </c:pt>
                <c:pt idx="1">
                  <c:v>12</c:v>
                </c:pt>
                <c:pt idx="2">
                  <c:v>14</c:v>
                </c:pt>
                <c:pt idx="3">
                  <c:v>6</c:v>
                </c:pt>
              </c:numCache>
            </c:numRef>
          </c:val>
          <c:extLst>
            <c:ext xmlns:c16="http://schemas.microsoft.com/office/drawing/2014/chart" uri="{C3380CC4-5D6E-409C-BE32-E72D297353CC}">
              <c16:uniqueId val="{00000008-561F-4409-B9A3-C07852E04752}"/>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Channel</a:t>
            </a:r>
            <a:r>
              <a:rPr lang="en-US" b="1" baseline="0"/>
              <a:t> Wise Count and cost of Application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'1.graph'!$E$10:$E$13</c:f>
              <c:strCache>
                <c:ptCount val="4"/>
                <c:pt idx="0">
                  <c:v>Indeed</c:v>
                </c:pt>
                <c:pt idx="1">
                  <c:v>Linkedin</c:v>
                </c:pt>
                <c:pt idx="2">
                  <c:v>Naukri</c:v>
                </c:pt>
                <c:pt idx="3">
                  <c:v>Company Portal</c:v>
                </c:pt>
              </c:strCache>
            </c:strRef>
          </c:cat>
          <c:val>
            <c:numRef>
              <c:f>'1.graph'!$F$10:$F$13</c:f>
              <c:numCache>
                <c:formatCode>General</c:formatCode>
                <c:ptCount val="4"/>
                <c:pt idx="0">
                  <c:v>29</c:v>
                </c:pt>
                <c:pt idx="1">
                  <c:v>9</c:v>
                </c:pt>
                <c:pt idx="2">
                  <c:v>9</c:v>
                </c:pt>
                <c:pt idx="3">
                  <c:v>15</c:v>
                </c:pt>
              </c:numCache>
            </c:numRef>
          </c:val>
          <c:extLst>
            <c:ext xmlns:c16="http://schemas.microsoft.com/office/drawing/2014/chart" uri="{C3380CC4-5D6E-409C-BE32-E72D297353CC}">
              <c16:uniqueId val="{00000000-4350-4856-A33E-059210747B85}"/>
            </c:ext>
          </c:extLst>
        </c:ser>
        <c:dLbls>
          <c:showLegendKey val="0"/>
          <c:showVal val="0"/>
          <c:showCatName val="0"/>
          <c:showSerName val="0"/>
          <c:showPercent val="0"/>
          <c:showBubbleSize val="0"/>
        </c:dLbls>
        <c:gapWidth val="219"/>
        <c:axId val="2043205935"/>
        <c:axId val="2043197999"/>
      </c:barChart>
      <c:lineChart>
        <c:grouping val="standard"/>
        <c:varyColors val="0"/>
        <c:ser>
          <c:idx val="1"/>
          <c:order val="1"/>
          <c:spPr>
            <a:ln w="28575" cap="rnd">
              <a:solidFill>
                <a:schemeClr val="accent2"/>
              </a:solidFill>
              <a:round/>
            </a:ln>
            <a:effectLst/>
          </c:spPr>
          <c:marker>
            <c:symbol val="none"/>
          </c:marker>
          <c:cat>
            <c:strRef>
              <c:f>'1.graph'!$E$10:$E$13</c:f>
              <c:strCache>
                <c:ptCount val="4"/>
                <c:pt idx="0">
                  <c:v>Indeed</c:v>
                </c:pt>
                <c:pt idx="1">
                  <c:v>Linkedin</c:v>
                </c:pt>
                <c:pt idx="2">
                  <c:v>Naukri</c:v>
                </c:pt>
                <c:pt idx="3">
                  <c:v>Company Portal</c:v>
                </c:pt>
              </c:strCache>
            </c:strRef>
          </c:cat>
          <c:val>
            <c:numRef>
              <c:f>'1.graph'!$G$10:$G$13</c:f>
              <c:numCache>
                <c:formatCode>General</c:formatCode>
                <c:ptCount val="4"/>
                <c:pt idx="0">
                  <c:v>8637.9310344827591</c:v>
                </c:pt>
                <c:pt idx="1">
                  <c:v>19888.888888888891</c:v>
                </c:pt>
                <c:pt idx="2">
                  <c:v>14333.333333333334</c:v>
                </c:pt>
                <c:pt idx="3">
                  <c:v>13666.666666666666</c:v>
                </c:pt>
              </c:numCache>
            </c:numRef>
          </c:val>
          <c:smooth val="0"/>
          <c:extLst>
            <c:ext xmlns:c16="http://schemas.microsoft.com/office/drawing/2014/chart" uri="{C3380CC4-5D6E-409C-BE32-E72D297353CC}">
              <c16:uniqueId val="{00000001-4350-4856-A33E-059210747B85}"/>
            </c:ext>
          </c:extLst>
        </c:ser>
        <c:dLbls>
          <c:showLegendKey val="0"/>
          <c:showVal val="0"/>
          <c:showCatName val="0"/>
          <c:showSerName val="0"/>
          <c:showPercent val="0"/>
          <c:showBubbleSize val="0"/>
        </c:dLbls>
        <c:marker val="1"/>
        <c:smooth val="0"/>
        <c:axId val="2043201967"/>
        <c:axId val="2043203951"/>
      </c:lineChart>
      <c:catAx>
        <c:axId val="2043205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197999"/>
        <c:crosses val="autoZero"/>
        <c:auto val="1"/>
        <c:lblAlgn val="ctr"/>
        <c:lblOffset val="100"/>
        <c:noMultiLvlLbl val="0"/>
      </c:catAx>
      <c:valAx>
        <c:axId val="204319799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05935"/>
        <c:crosses val="autoZero"/>
        <c:crossBetween val="between"/>
      </c:valAx>
      <c:valAx>
        <c:axId val="2043203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01967"/>
        <c:crosses val="max"/>
        <c:crossBetween val="between"/>
      </c:valAx>
      <c:catAx>
        <c:axId val="2043201967"/>
        <c:scaling>
          <c:orientation val="minMax"/>
        </c:scaling>
        <c:delete val="1"/>
        <c:axPos val="t"/>
        <c:numFmt formatCode="General" sourceLinked="1"/>
        <c:majorTickMark val="out"/>
        <c:minorTickMark val="none"/>
        <c:tickLblPos val="nextTo"/>
        <c:crossAx val="2043203951"/>
        <c:crosses val="max"/>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Active</a:t>
            </a:r>
            <a:r>
              <a:rPr lang="en-US" baseline="0"/>
              <a:t> Pipeline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'1.graph'!$E$3</c:f>
              <c:strCache>
                <c:ptCount val="1"/>
                <c:pt idx="0">
                  <c:v>Applied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'1.graph'!$F$3</c:f>
              <c:numCache>
                <c:formatCode>General</c:formatCode>
                <c:ptCount val="1"/>
                <c:pt idx="0">
                  <c:v>3</c:v>
                </c:pt>
              </c:numCache>
            </c:numRef>
          </c:val>
          <c:extLst>
            <c:ext xmlns:c16="http://schemas.microsoft.com/office/drawing/2014/chart" uri="{C3380CC4-5D6E-409C-BE32-E72D297353CC}">
              <c16:uniqueId val="{00000000-64E4-417F-8824-8D2E82B40948}"/>
            </c:ext>
          </c:extLst>
        </c:ser>
        <c:ser>
          <c:idx val="1"/>
          <c:order val="1"/>
          <c:tx>
            <c:strRef>
              <c:f>'1.graph'!$E$4</c:f>
              <c:strCache>
                <c:ptCount val="1"/>
                <c:pt idx="0">
                  <c:v>Phone screened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'1.graph'!$F$4</c:f>
              <c:numCache>
                <c:formatCode>General</c:formatCode>
                <c:ptCount val="1"/>
                <c:pt idx="0">
                  <c:v>7</c:v>
                </c:pt>
              </c:numCache>
            </c:numRef>
          </c:val>
          <c:extLst>
            <c:ext xmlns:c16="http://schemas.microsoft.com/office/drawing/2014/chart" uri="{C3380CC4-5D6E-409C-BE32-E72D297353CC}">
              <c16:uniqueId val="{00000001-64E4-417F-8824-8D2E82B40948}"/>
            </c:ext>
          </c:extLst>
        </c:ser>
        <c:ser>
          <c:idx val="2"/>
          <c:order val="2"/>
          <c:tx>
            <c:strRef>
              <c:f>'1.graph'!$E$5</c:f>
              <c:strCache>
                <c:ptCount val="1"/>
                <c:pt idx="0">
                  <c:v>Interviewed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'1.graph'!$F$5</c:f>
              <c:numCache>
                <c:formatCode>General</c:formatCode>
                <c:ptCount val="1"/>
                <c:pt idx="0">
                  <c:v>3</c:v>
                </c:pt>
              </c:numCache>
            </c:numRef>
          </c:val>
          <c:extLst>
            <c:ext xmlns:c16="http://schemas.microsoft.com/office/drawing/2014/chart" uri="{C3380CC4-5D6E-409C-BE32-E72D297353CC}">
              <c16:uniqueId val="{00000002-64E4-417F-8824-8D2E82B40948}"/>
            </c:ext>
          </c:extLst>
        </c:ser>
        <c:ser>
          <c:idx val="3"/>
          <c:order val="3"/>
          <c:tx>
            <c:strRef>
              <c:f>'1.graph'!$E$6</c:f>
              <c:strCache>
                <c:ptCount val="1"/>
                <c:pt idx="0">
                  <c:v>Hired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'1.graph'!$F$6</c:f>
              <c:numCache>
                <c:formatCode>General</c:formatCode>
                <c:ptCount val="1"/>
                <c:pt idx="0">
                  <c:v>1</c:v>
                </c:pt>
              </c:numCache>
            </c:numRef>
          </c:val>
          <c:extLst>
            <c:ext xmlns:c16="http://schemas.microsoft.com/office/drawing/2014/chart" uri="{C3380CC4-5D6E-409C-BE32-E72D297353CC}">
              <c16:uniqueId val="{00000003-64E4-417F-8824-8D2E82B40948}"/>
            </c:ext>
          </c:extLst>
        </c:ser>
        <c:dLbls>
          <c:dLblPos val="ctr"/>
          <c:showLegendKey val="0"/>
          <c:showVal val="1"/>
          <c:showCatName val="0"/>
          <c:showSerName val="0"/>
          <c:showPercent val="0"/>
          <c:showBubbleSize val="0"/>
        </c:dLbls>
        <c:gapWidth val="150"/>
        <c:overlap val="100"/>
        <c:axId val="1993357199"/>
        <c:axId val="1993357695"/>
      </c:barChart>
      <c:catAx>
        <c:axId val="1993357199"/>
        <c:scaling>
          <c:orientation val="minMax"/>
        </c:scaling>
        <c:delete val="1"/>
        <c:axPos val="l"/>
        <c:numFmt formatCode="General" sourceLinked="1"/>
        <c:majorTickMark val="none"/>
        <c:minorTickMark val="none"/>
        <c:tickLblPos val="nextTo"/>
        <c:crossAx val="1993357695"/>
        <c:crosses val="autoZero"/>
        <c:auto val="1"/>
        <c:lblAlgn val="ctr"/>
        <c:lblOffset val="100"/>
        <c:noMultiLvlLbl val="0"/>
      </c:catAx>
      <c:valAx>
        <c:axId val="1993357695"/>
        <c:scaling>
          <c:orientation val="minMax"/>
        </c:scaling>
        <c:delete val="1"/>
        <c:axPos val="b"/>
        <c:numFmt formatCode="0%" sourceLinked="1"/>
        <c:majorTickMark val="none"/>
        <c:minorTickMark val="none"/>
        <c:tickLblPos val="nextTo"/>
        <c:crossAx val="19933571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a:t>
            </a:r>
            <a:r>
              <a:rPr lang="en-US" b="1" baseline="0"/>
              <a:t> wise Recruitment Summary (Sept-Oct)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'1.graph'!$A$10:$A$13</c:f>
              <c:strCache>
                <c:ptCount val="4"/>
                <c:pt idx="0">
                  <c:v>September</c:v>
                </c:pt>
                <c:pt idx="1">
                  <c:v>October</c:v>
                </c:pt>
                <c:pt idx="2">
                  <c:v>November</c:v>
                </c:pt>
                <c:pt idx="3">
                  <c:v>December</c:v>
                </c:pt>
              </c:strCache>
            </c:strRef>
          </c:cat>
          <c:val>
            <c:numRef>
              <c:f>'1.graph'!$B$10:$B$13</c:f>
              <c:numCache>
                <c:formatCode>General</c:formatCode>
                <c:ptCount val="4"/>
                <c:pt idx="0">
                  <c:v>14</c:v>
                </c:pt>
                <c:pt idx="1">
                  <c:v>20</c:v>
                </c:pt>
                <c:pt idx="2">
                  <c:v>18</c:v>
                </c:pt>
                <c:pt idx="3">
                  <c:v>10</c:v>
                </c:pt>
              </c:numCache>
            </c:numRef>
          </c:val>
          <c:extLst>
            <c:ext xmlns:c16="http://schemas.microsoft.com/office/drawing/2014/chart" uri="{C3380CC4-5D6E-409C-BE32-E72D297353CC}">
              <c16:uniqueId val="{00000000-3F4E-4D8C-A5CD-7BE227637C08}"/>
            </c:ext>
          </c:extLst>
        </c:ser>
        <c:dLbls>
          <c:dLblPos val="outEnd"/>
          <c:showLegendKey val="0"/>
          <c:showVal val="1"/>
          <c:showCatName val="0"/>
          <c:showSerName val="0"/>
          <c:showPercent val="0"/>
          <c:showBubbleSize val="0"/>
        </c:dLbls>
        <c:gapWidth val="219"/>
        <c:overlap val="-27"/>
        <c:axId val="2038842975"/>
        <c:axId val="2038849919"/>
      </c:barChart>
      <c:catAx>
        <c:axId val="2038842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849919"/>
        <c:crosses val="autoZero"/>
        <c:auto val="1"/>
        <c:lblAlgn val="ctr"/>
        <c:lblOffset val="100"/>
        <c:noMultiLvlLbl val="0"/>
      </c:catAx>
      <c:valAx>
        <c:axId val="2038849919"/>
        <c:scaling>
          <c:orientation val="minMax"/>
        </c:scaling>
        <c:delete val="1"/>
        <c:axPos val="l"/>
        <c:numFmt formatCode="General" sourceLinked="1"/>
        <c:majorTickMark val="out"/>
        <c:minorTickMark val="none"/>
        <c:tickLblPos val="nextTo"/>
        <c:crossAx val="20388429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DEcline</a:t>
            </a:r>
            <a:r>
              <a:rPr lang="en-US" baseline="0"/>
              <a:t> Reason Summary</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F3B-45BC-AC72-5A269C74774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F3B-45BC-AC72-5A269C74774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F3B-45BC-AC72-5A269C74774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F3B-45BC-AC72-5A269C7477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'1.graph'!$A$17:$A$20</c:f>
              <c:strCache>
                <c:ptCount val="4"/>
                <c:pt idx="0">
                  <c:v>Inexperienced</c:v>
                </c:pt>
                <c:pt idx="1">
                  <c:v>Technically Weak</c:v>
                </c:pt>
                <c:pt idx="2">
                  <c:v>Knowledge Issue</c:v>
                </c:pt>
                <c:pt idx="3">
                  <c:v>Culture Fit</c:v>
                </c:pt>
              </c:strCache>
            </c:strRef>
          </c:cat>
          <c:val>
            <c:numRef>
              <c:f>'1.graph'!$B$17:$B$20</c:f>
              <c:numCache>
                <c:formatCode>General</c:formatCode>
                <c:ptCount val="4"/>
                <c:pt idx="0">
                  <c:v>9</c:v>
                </c:pt>
                <c:pt idx="1">
                  <c:v>12</c:v>
                </c:pt>
                <c:pt idx="2">
                  <c:v>14</c:v>
                </c:pt>
                <c:pt idx="3">
                  <c:v>6</c:v>
                </c:pt>
              </c:numCache>
            </c:numRef>
          </c:val>
          <c:extLst>
            <c:ext xmlns:c16="http://schemas.microsoft.com/office/drawing/2014/chart" uri="{C3380CC4-5D6E-409C-BE32-E72D297353CC}">
              <c16:uniqueId val="{00000000-135B-4C20-B4DF-477F84B06F35}"/>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a:t>
            </a:r>
            <a:r>
              <a:rPr lang="en-US" baseline="0"/>
              <a:t> Wise Count and cost of Application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'1.graph'!$E$10:$E$13</c:f>
              <c:strCache>
                <c:ptCount val="4"/>
                <c:pt idx="0">
                  <c:v>Indeed</c:v>
                </c:pt>
                <c:pt idx="1">
                  <c:v>Linkedin</c:v>
                </c:pt>
                <c:pt idx="2">
                  <c:v>Naukri</c:v>
                </c:pt>
                <c:pt idx="3">
                  <c:v>Company Portal</c:v>
                </c:pt>
              </c:strCache>
            </c:strRef>
          </c:cat>
          <c:val>
            <c:numRef>
              <c:f>'1.graph'!$F$10:$F$13</c:f>
              <c:numCache>
                <c:formatCode>General</c:formatCode>
                <c:ptCount val="4"/>
                <c:pt idx="0">
                  <c:v>29</c:v>
                </c:pt>
                <c:pt idx="1">
                  <c:v>9</c:v>
                </c:pt>
                <c:pt idx="2">
                  <c:v>9</c:v>
                </c:pt>
                <c:pt idx="3">
                  <c:v>15</c:v>
                </c:pt>
              </c:numCache>
            </c:numRef>
          </c:val>
          <c:extLst>
            <c:ext xmlns:c16="http://schemas.microsoft.com/office/drawing/2014/chart" uri="{C3380CC4-5D6E-409C-BE32-E72D297353CC}">
              <c16:uniqueId val="{00000000-51E9-4BF1-8A9B-C0619F8A3A5C}"/>
            </c:ext>
          </c:extLst>
        </c:ser>
        <c:dLbls>
          <c:showLegendKey val="0"/>
          <c:showVal val="0"/>
          <c:showCatName val="0"/>
          <c:showSerName val="0"/>
          <c:showPercent val="0"/>
          <c:showBubbleSize val="0"/>
        </c:dLbls>
        <c:gapWidth val="219"/>
        <c:axId val="2043205935"/>
        <c:axId val="2043197999"/>
      </c:barChart>
      <c:lineChart>
        <c:grouping val="standard"/>
        <c:varyColors val="0"/>
        <c:ser>
          <c:idx val="1"/>
          <c:order val="1"/>
          <c:spPr>
            <a:ln w="28575" cap="rnd">
              <a:solidFill>
                <a:schemeClr val="accent2"/>
              </a:solidFill>
              <a:round/>
            </a:ln>
            <a:effectLst/>
          </c:spPr>
          <c:marker>
            <c:symbol val="none"/>
          </c:marker>
          <c:cat>
            <c:strRef>
              <c:f>'1.graph'!$E$10:$E$13</c:f>
              <c:strCache>
                <c:ptCount val="4"/>
                <c:pt idx="0">
                  <c:v>Indeed</c:v>
                </c:pt>
                <c:pt idx="1">
                  <c:v>Linkedin</c:v>
                </c:pt>
                <c:pt idx="2">
                  <c:v>Naukri</c:v>
                </c:pt>
                <c:pt idx="3">
                  <c:v>Company Portal</c:v>
                </c:pt>
              </c:strCache>
            </c:strRef>
          </c:cat>
          <c:val>
            <c:numRef>
              <c:f>'1.graph'!$G$10:$G$13</c:f>
              <c:numCache>
                <c:formatCode>General</c:formatCode>
                <c:ptCount val="4"/>
                <c:pt idx="0">
                  <c:v>8637.9310344827591</c:v>
                </c:pt>
                <c:pt idx="1">
                  <c:v>19888.888888888891</c:v>
                </c:pt>
                <c:pt idx="2">
                  <c:v>14333.333333333334</c:v>
                </c:pt>
                <c:pt idx="3">
                  <c:v>13666.666666666666</c:v>
                </c:pt>
              </c:numCache>
            </c:numRef>
          </c:val>
          <c:smooth val="0"/>
          <c:extLst>
            <c:ext xmlns:c16="http://schemas.microsoft.com/office/drawing/2014/chart" uri="{C3380CC4-5D6E-409C-BE32-E72D297353CC}">
              <c16:uniqueId val="{00000001-51E9-4BF1-8A9B-C0619F8A3A5C}"/>
            </c:ext>
          </c:extLst>
        </c:ser>
        <c:dLbls>
          <c:showLegendKey val="0"/>
          <c:showVal val="0"/>
          <c:showCatName val="0"/>
          <c:showSerName val="0"/>
          <c:showPercent val="0"/>
          <c:showBubbleSize val="0"/>
        </c:dLbls>
        <c:marker val="1"/>
        <c:smooth val="0"/>
        <c:axId val="2043201967"/>
        <c:axId val="2043203951"/>
      </c:lineChart>
      <c:catAx>
        <c:axId val="2043205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197999"/>
        <c:crosses val="autoZero"/>
        <c:auto val="1"/>
        <c:lblAlgn val="ctr"/>
        <c:lblOffset val="100"/>
        <c:noMultiLvlLbl val="0"/>
      </c:catAx>
      <c:valAx>
        <c:axId val="204319799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05935"/>
        <c:crosses val="autoZero"/>
        <c:crossBetween val="between"/>
      </c:valAx>
      <c:valAx>
        <c:axId val="2043203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01967"/>
        <c:crosses val="max"/>
        <c:crossBetween val="between"/>
      </c:valAx>
      <c:catAx>
        <c:axId val="2043201967"/>
        <c:scaling>
          <c:orientation val="minMax"/>
        </c:scaling>
        <c:delete val="1"/>
        <c:axPos val="t"/>
        <c:numFmt formatCode="General" sourceLinked="1"/>
        <c:majorTickMark val="out"/>
        <c:minorTickMark val="none"/>
        <c:tickLblPos val="nextTo"/>
        <c:crossAx val="2043203951"/>
        <c:crosses val="max"/>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doughnutChart>
        <c:varyColors val="1"/>
        <c:ser>
          <c:idx val="0"/>
          <c:order val="0"/>
          <c:tx>
            <c:strRef>
              <c:f>'3.graph'!$B$4</c:f>
              <c:strCache>
                <c:ptCount val="1"/>
                <c:pt idx="0">
                  <c:v>APPLICANT COUNT</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E94-401A-A6D1-24622ABDEB7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E94-401A-A6D1-24622ABDEB7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E94-401A-A6D1-24622ABDEB7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E94-401A-A6D1-24622ABDEB7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'3.graph'!$A$5:$A$8</c:f>
              <c:strCache>
                <c:ptCount val="4"/>
                <c:pt idx="0">
                  <c:v>LEVEL-1</c:v>
                </c:pt>
                <c:pt idx="1">
                  <c:v>LEVEL-2</c:v>
                </c:pt>
                <c:pt idx="2">
                  <c:v>INTERVIEW</c:v>
                </c:pt>
                <c:pt idx="3">
                  <c:v>OFFER</c:v>
                </c:pt>
              </c:strCache>
            </c:strRef>
          </c:cat>
          <c:val>
            <c:numRef>
              <c:f>'3.graph'!$B$5:$B$8</c:f>
              <c:numCache>
                <c:formatCode>General</c:formatCode>
                <c:ptCount val="4"/>
                <c:pt idx="0">
                  <c:v>1</c:v>
                </c:pt>
                <c:pt idx="1">
                  <c:v>3</c:v>
                </c:pt>
                <c:pt idx="2">
                  <c:v>5</c:v>
                </c:pt>
                <c:pt idx="3">
                  <c:v>1</c:v>
                </c:pt>
              </c:numCache>
            </c:numRef>
          </c:val>
          <c:extLst>
            <c:ext xmlns:c16="http://schemas.microsoft.com/office/drawing/2014/chart" uri="{C3380CC4-5D6E-409C-BE32-E72D297353CC}">
              <c16:uniqueId val="{00000008-BE94-401A-A6D1-24622ABDEB76}"/>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doughnutChart>
        <c:varyColors val="1"/>
        <c:ser>
          <c:idx val="0"/>
          <c:order val="0"/>
          <c:tx>
            <c:strRef>
              <c:f>'3.graph'!$B$4</c:f>
              <c:strCache>
                <c:ptCount val="1"/>
                <c:pt idx="0">
                  <c:v>APPLICANT COUNT</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D59-40AB-8D3F-36D0BDF6D6F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D59-40AB-8D3F-36D0BDF6D6F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D59-40AB-8D3F-36D0BDF6D6F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D59-40AB-8D3F-36D0BDF6D6F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'3.graph'!$A$5:$A$8</c:f>
              <c:strCache>
                <c:ptCount val="4"/>
                <c:pt idx="0">
                  <c:v>LEVEL-1</c:v>
                </c:pt>
                <c:pt idx="1">
                  <c:v>LEVEL-2</c:v>
                </c:pt>
                <c:pt idx="2">
                  <c:v>INTERVIEW</c:v>
                </c:pt>
                <c:pt idx="3">
                  <c:v>OFFER</c:v>
                </c:pt>
              </c:strCache>
            </c:strRef>
          </c:cat>
          <c:val>
            <c:numRef>
              <c:f>'3.graph'!$B$5:$B$8</c:f>
              <c:numCache>
                <c:formatCode>General</c:formatCode>
                <c:ptCount val="4"/>
                <c:pt idx="0">
                  <c:v>1</c:v>
                </c:pt>
                <c:pt idx="1">
                  <c:v>3</c:v>
                </c:pt>
                <c:pt idx="2">
                  <c:v>5</c:v>
                </c:pt>
                <c:pt idx="3">
                  <c:v>1</c:v>
                </c:pt>
              </c:numCache>
            </c:numRef>
          </c:val>
          <c:extLst>
            <c:ext xmlns:c16="http://schemas.microsoft.com/office/drawing/2014/chart" uri="{C3380CC4-5D6E-409C-BE32-E72D297353CC}">
              <c16:uniqueId val="{00000000-78EB-4C7B-855D-C5FD0DBB00FD}"/>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Status Summary</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Status Summary</a:t>
          </a:r>
        </a:p>
      </cx:txPr>
    </cx:title>
    <cx:plotArea>
      <cx:plotAreaRegion>
        <cx:series layoutId="funnel" uniqueId="{6121127B-1263-4FC3-9A56-CEC37041FD7B}">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plotArea>
      <cx:plotAreaRegion>
        <cx:series layoutId="funnel" uniqueId="{6121127B-1263-4FC3-9A56-CEC37041FD7B}">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tx>
        <cx:txData>
          <cx:v>RECRUITMENT LEVEL</cx:v>
        </cx:txData>
      </cx:tx>
      <cx:txPr>
        <a:bodyPr spcFirstLastPara="1" vertOverflow="ellipsis" horzOverflow="overflow" wrap="square" lIns="0" tIns="0" rIns="0" bIns="0" anchor="ctr" anchorCtr="1"/>
        <a:lstStyle/>
        <a:p>
          <a:pPr algn="ctr" rtl="0">
            <a:defRPr/>
          </a:pPr>
          <a:r>
            <a:rPr lang="en-US" sz="1000" b="1" i="0" u="none" strike="noStrike" baseline="0">
              <a:solidFill>
                <a:sysClr val="windowText" lastClr="000000">
                  <a:lumMod val="65000"/>
                  <a:lumOff val="35000"/>
                </a:sysClr>
              </a:solidFill>
              <a:latin typeface="Calibri" panose="020F0502020204030204"/>
            </a:rPr>
            <a:t>RECRUITMENT LEVEL</a:t>
          </a:r>
        </a:p>
      </cx:txPr>
    </cx:title>
    <cx:plotArea>
      <cx:plotAreaRegion>
        <cx:plotSurface>
          <cx:spPr>
            <a:noFill/>
            <a:ln>
              <a:noFill/>
            </a:ln>
          </cx:spPr>
        </cx:plotSurface>
        <cx:series layoutId="funnel" uniqueId="{688CAD16-FD09-4865-A50A-57641088A317}">
          <cx:tx>
            <cx:txData>
              <cx:f>_xlchart.v2.7</cx:f>
              <cx:v>RECRUITMENT LEVEL</cx:v>
            </cx:txData>
          </cx:tx>
          <cx:dataLabels>
            <cx:visibility seriesName="0" categoryName="0" value="1"/>
          </cx:dataLabels>
          <cx:dataId val="0"/>
        </cx:series>
      </cx:plotAreaRegion>
      <cx:axis id="0">
        <cx:catScaling gapWidth="0.0599999987"/>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RECRUITMENT LEVEL</cx:v>
        </cx:txData>
      </cx:tx>
      <cx:txPr>
        <a:bodyPr spcFirstLastPara="1" vertOverflow="ellipsis" horzOverflow="overflow" wrap="square" lIns="0" tIns="0" rIns="0" bIns="0" anchor="ctr" anchorCtr="1"/>
        <a:lstStyle/>
        <a:p>
          <a:pPr algn="ctr" rtl="0">
            <a:defRPr/>
          </a:pPr>
          <a:r>
            <a:rPr lang="en-US" sz="1000" b="1" i="0" u="none" strike="noStrike" baseline="0">
              <a:solidFill>
                <a:sysClr val="windowText" lastClr="000000">
                  <a:lumMod val="65000"/>
                  <a:lumOff val="35000"/>
                </a:sysClr>
              </a:solidFill>
              <a:latin typeface="Calibri" panose="020F0502020204030204"/>
            </a:rPr>
            <a:t>RECRUITMENT LEVEL</a:t>
          </a:r>
        </a:p>
      </cx:txPr>
    </cx:title>
    <cx:plotArea>
      <cx:plotAreaRegion>
        <cx:plotSurface>
          <cx:spPr>
            <a:noFill/>
            <a:ln>
              <a:noFill/>
            </a:ln>
          </cx:spPr>
        </cx:plotSurface>
        <cx:series layoutId="funnel" uniqueId="{688CAD16-FD09-4865-A50A-57641088A317}">
          <cx:tx>
            <cx:txData>
              <cx:f>_xlchart.v2.10</cx:f>
              <cx:v>RECRUITMENT LEVEL</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microsoft.com/office/2014/relationships/chartEx" Target="../charts/chartEx2.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microsoft.com/office/2014/relationships/chartEx" Target="../charts/chartEx3.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microsoft.com/office/2014/relationships/chartEx" Target="../charts/chartEx4.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18</xdr:col>
      <xdr:colOff>47615</xdr:colOff>
      <xdr:row>0</xdr:row>
      <xdr:rowOff>84001</xdr:rowOff>
    </xdr:from>
    <xdr:to>
      <xdr:col>20</xdr:col>
      <xdr:colOff>461834</xdr:colOff>
      <xdr:row>8</xdr:row>
      <xdr:rowOff>57331</xdr:rowOff>
    </xdr:to>
    <mc:AlternateContent xmlns:mc="http://schemas.openxmlformats.org/markup-compatibility/2006">
      <mc:Choice xmlns:sle15="http://schemas.microsoft.com/office/drawing/2012/slicer" Requires="sle15">
        <xdr:graphicFrame macro="">
          <xdr:nvGraphicFramePr>
            <xdr:cNvPr id="2" name="Month">
              <a:extLst>
                <a:ext uri="{FF2B5EF4-FFF2-40B4-BE49-F238E27FC236}">
                  <a16:creationId xmlns:a16="http://schemas.microsoft.com/office/drawing/2014/main" id="{D58039F7-DB36-D9C5-7601-9D72CE3DD8C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5464176" y="84001"/>
              <a:ext cx="1826707" cy="146945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56097</xdr:colOff>
      <xdr:row>8</xdr:row>
      <xdr:rowOff>95250</xdr:rowOff>
    </xdr:from>
    <xdr:to>
      <xdr:col>20</xdr:col>
      <xdr:colOff>470316</xdr:colOff>
      <xdr:row>14</xdr:row>
      <xdr:rowOff>142875</xdr:rowOff>
    </xdr:to>
    <mc:AlternateContent xmlns:mc="http://schemas.openxmlformats.org/markup-compatibility/2006">
      <mc:Choice xmlns:sle15="http://schemas.microsoft.com/office/drawing/2012/slicer" Requires="sle15">
        <xdr:graphicFrame macro="">
          <xdr:nvGraphicFramePr>
            <xdr:cNvPr id="3" name="Status">
              <a:extLst>
                <a:ext uri="{FF2B5EF4-FFF2-40B4-BE49-F238E27FC236}">
                  <a16:creationId xmlns:a16="http://schemas.microsoft.com/office/drawing/2014/main" id="{2F4CE833-60E5-0E1A-1B74-38B2747907C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5472658" y="1591372"/>
              <a:ext cx="1826707" cy="116274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96665</xdr:colOff>
      <xdr:row>17</xdr:row>
      <xdr:rowOff>102916</xdr:rowOff>
    </xdr:from>
    <xdr:to>
      <xdr:col>20</xdr:col>
      <xdr:colOff>510884</xdr:colOff>
      <xdr:row>25</xdr:row>
      <xdr:rowOff>2788</xdr:rowOff>
    </xdr:to>
    <mc:AlternateContent xmlns:mc="http://schemas.openxmlformats.org/markup-compatibility/2006">
      <mc:Choice xmlns:sle15="http://schemas.microsoft.com/office/drawing/2012/slicer" Requires="sle15">
        <xdr:graphicFrame macro="">
          <xdr:nvGraphicFramePr>
            <xdr:cNvPr id="4" name="Channel">
              <a:extLst>
                <a:ext uri="{FF2B5EF4-FFF2-40B4-BE49-F238E27FC236}">
                  <a16:creationId xmlns:a16="http://schemas.microsoft.com/office/drawing/2014/main" id="{C62FE284-70F4-7D2A-FDD6-8525BD57BFBF}"/>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15513226" y="3271721"/>
              <a:ext cx="1826707" cy="13867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1036819</xdr:colOff>
      <xdr:row>1</xdr:row>
      <xdr:rowOff>162394</xdr:rowOff>
    </xdr:from>
    <xdr:to>
      <xdr:col>8</xdr:col>
      <xdr:colOff>431320</xdr:colOff>
      <xdr:row>13</xdr:row>
      <xdr:rowOff>1</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100574A8-6CB0-4DA4-9F27-BF59DCF3C4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6593" y="363677"/>
              <a:ext cx="3448916" cy="2080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718868</xdr:colOff>
      <xdr:row>1</xdr:row>
      <xdr:rowOff>124919</xdr:rowOff>
    </xdr:from>
    <xdr:to>
      <xdr:col>13</xdr:col>
      <xdr:colOff>531962</xdr:colOff>
      <xdr:row>13</xdr:row>
      <xdr:rowOff>49969</xdr:rowOff>
    </xdr:to>
    <xdr:graphicFrame macro="">
      <xdr:nvGraphicFramePr>
        <xdr:cNvPr id="6" name="Chart 5">
          <a:extLst>
            <a:ext uri="{FF2B5EF4-FFF2-40B4-BE49-F238E27FC236}">
              <a16:creationId xmlns:a16="http://schemas.microsoft.com/office/drawing/2014/main" id="{2759ABF2-7C61-404E-9688-1A267CA99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455342</xdr:colOff>
      <xdr:row>14</xdr:row>
      <xdr:rowOff>55756</xdr:rowOff>
    </xdr:from>
    <xdr:to>
      <xdr:col>17</xdr:col>
      <xdr:colOff>234920</xdr:colOff>
      <xdr:row>25</xdr:row>
      <xdr:rowOff>56365</xdr:rowOff>
    </xdr:to>
    <xdr:graphicFrame macro="">
      <xdr:nvGraphicFramePr>
        <xdr:cNvPr id="7" name="Chart 6">
          <a:extLst>
            <a:ext uri="{FF2B5EF4-FFF2-40B4-BE49-F238E27FC236}">
              <a16:creationId xmlns:a16="http://schemas.microsoft.com/office/drawing/2014/main" id="{20F6FD0E-FB40-44E9-A825-C5F368E22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618225</xdr:colOff>
      <xdr:row>1</xdr:row>
      <xdr:rowOff>129396</xdr:rowOff>
    </xdr:from>
    <xdr:to>
      <xdr:col>17</xdr:col>
      <xdr:colOff>761999</xdr:colOff>
      <xdr:row>13</xdr:row>
      <xdr:rowOff>86264</xdr:rowOff>
    </xdr:to>
    <xdr:sp macro="" textlink="">
      <xdr:nvSpPr>
        <xdr:cNvPr id="8" name="Rectangle: Rounded Corners 7">
          <a:extLst>
            <a:ext uri="{FF2B5EF4-FFF2-40B4-BE49-F238E27FC236}">
              <a16:creationId xmlns:a16="http://schemas.microsoft.com/office/drawing/2014/main" id="{3055DFC5-0192-DFAD-D573-09F8E5024AAE}"/>
            </a:ext>
          </a:extLst>
        </xdr:cNvPr>
        <xdr:cNvSpPr/>
      </xdr:nvSpPr>
      <xdr:spPr>
        <a:xfrm>
          <a:off x="3047999" y="330679"/>
          <a:ext cx="12177623" cy="2199736"/>
        </a:xfrm>
        <a:prstGeom prst="round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175859</xdr:colOff>
      <xdr:row>2</xdr:row>
      <xdr:rowOff>18585</xdr:rowOff>
    </xdr:from>
    <xdr:to>
      <xdr:col>3</xdr:col>
      <xdr:colOff>218991</xdr:colOff>
      <xdr:row>14</xdr:row>
      <xdr:rowOff>105726</xdr:rowOff>
    </xdr:to>
    <xdr:sp macro="" textlink="">
      <xdr:nvSpPr>
        <xdr:cNvPr id="9" name="Rectangle 8">
          <a:extLst>
            <a:ext uri="{FF2B5EF4-FFF2-40B4-BE49-F238E27FC236}">
              <a16:creationId xmlns:a16="http://schemas.microsoft.com/office/drawing/2014/main" id="{D3332C0F-640B-BF9C-CD92-FB545E5B772C}"/>
            </a:ext>
          </a:extLst>
        </xdr:cNvPr>
        <xdr:cNvSpPr/>
      </xdr:nvSpPr>
      <xdr:spPr>
        <a:xfrm>
          <a:off x="175859" y="399585"/>
          <a:ext cx="2487108" cy="2317385"/>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963282</xdr:colOff>
      <xdr:row>13</xdr:row>
      <xdr:rowOff>143774</xdr:rowOff>
    </xdr:from>
    <xdr:to>
      <xdr:col>10</xdr:col>
      <xdr:colOff>557560</xdr:colOff>
      <xdr:row>26</xdr:row>
      <xdr:rowOff>86264</xdr:rowOff>
    </xdr:to>
    <xdr:graphicFrame macro="">
      <xdr:nvGraphicFramePr>
        <xdr:cNvPr id="10" name="Chart 9">
          <a:extLst>
            <a:ext uri="{FF2B5EF4-FFF2-40B4-BE49-F238E27FC236}">
              <a16:creationId xmlns:a16="http://schemas.microsoft.com/office/drawing/2014/main" id="{B596473B-0C61-4570-8D37-96FEE9783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631903</xdr:colOff>
      <xdr:row>1</xdr:row>
      <xdr:rowOff>148683</xdr:rowOff>
    </xdr:from>
    <xdr:to>
      <xdr:col>17</xdr:col>
      <xdr:colOff>622610</xdr:colOff>
      <xdr:row>13</xdr:row>
      <xdr:rowOff>17749</xdr:rowOff>
    </xdr:to>
    <xdr:graphicFrame macro="">
      <xdr:nvGraphicFramePr>
        <xdr:cNvPr id="11" name="Chart 10">
          <a:extLst>
            <a:ext uri="{FF2B5EF4-FFF2-40B4-BE49-F238E27FC236}">
              <a16:creationId xmlns:a16="http://schemas.microsoft.com/office/drawing/2014/main" id="{0271ADF4-4145-4F67-9E2B-BF91670621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631902</xdr:colOff>
      <xdr:row>13</xdr:row>
      <xdr:rowOff>157976</xdr:rowOff>
    </xdr:from>
    <xdr:to>
      <xdr:col>17</xdr:col>
      <xdr:colOff>827049</xdr:colOff>
      <xdr:row>25</xdr:row>
      <xdr:rowOff>139390</xdr:rowOff>
    </xdr:to>
    <xdr:sp macro="" textlink="">
      <xdr:nvSpPr>
        <xdr:cNvPr id="12" name="Rectangle: Rounded Corners 11">
          <a:extLst>
            <a:ext uri="{FF2B5EF4-FFF2-40B4-BE49-F238E27FC236}">
              <a16:creationId xmlns:a16="http://schemas.microsoft.com/office/drawing/2014/main" id="{27C3B966-758A-3B69-5B06-18B2A91A02E4}"/>
            </a:ext>
          </a:extLst>
        </xdr:cNvPr>
        <xdr:cNvSpPr/>
      </xdr:nvSpPr>
      <xdr:spPr>
        <a:xfrm>
          <a:off x="3075878" y="2583366"/>
          <a:ext cx="12192000" cy="2211658"/>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129540</xdr:colOff>
      <xdr:row>1</xdr:row>
      <xdr:rowOff>121920</xdr:rowOff>
    </xdr:from>
    <xdr:to>
      <xdr:col>14</xdr:col>
      <xdr:colOff>419100</xdr:colOff>
      <xdr:row>13</xdr:row>
      <xdr:rowOff>144780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96FE0FC-DFA5-1088-7301-24A473854E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28460" y="304800"/>
              <a:ext cx="3337560" cy="2217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594360</xdr:colOff>
      <xdr:row>2</xdr:row>
      <xdr:rowOff>15240</xdr:rowOff>
    </xdr:from>
    <xdr:to>
      <xdr:col>20</xdr:col>
      <xdr:colOff>396240</xdr:colOff>
      <xdr:row>14</xdr:row>
      <xdr:rowOff>118110</xdr:rowOff>
    </xdr:to>
    <xdr:graphicFrame macro="">
      <xdr:nvGraphicFramePr>
        <xdr:cNvPr id="3" name="Chart 2">
          <a:extLst>
            <a:ext uri="{FF2B5EF4-FFF2-40B4-BE49-F238E27FC236}">
              <a16:creationId xmlns:a16="http://schemas.microsoft.com/office/drawing/2014/main" id="{91550A6E-7F72-37DB-D7AF-745BD2156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571500</xdr:colOff>
      <xdr:row>13</xdr:row>
      <xdr:rowOff>137160</xdr:rowOff>
    </xdr:from>
    <xdr:to>
      <xdr:col>8</xdr:col>
      <xdr:colOff>152400</xdr:colOff>
      <xdr:row>25</xdr:row>
      <xdr:rowOff>118110</xdr:rowOff>
    </xdr:to>
    <xdr:graphicFrame macro="">
      <xdr:nvGraphicFramePr>
        <xdr:cNvPr id="4" name="Chart 3">
          <a:extLst>
            <a:ext uri="{FF2B5EF4-FFF2-40B4-BE49-F238E27FC236}">
              <a16:creationId xmlns:a16="http://schemas.microsoft.com/office/drawing/2014/main" id="{C4A55F77-85A0-8C8B-0A45-7CD388077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510540</xdr:colOff>
      <xdr:row>14</xdr:row>
      <xdr:rowOff>83820</xdr:rowOff>
    </xdr:from>
    <xdr:to>
      <xdr:col>14</xdr:col>
      <xdr:colOff>15240</xdr:colOff>
      <xdr:row>26</xdr:row>
      <xdr:rowOff>125730</xdr:rowOff>
    </xdr:to>
    <xdr:graphicFrame macro="">
      <xdr:nvGraphicFramePr>
        <xdr:cNvPr id="5" name="Chart 4">
          <a:extLst>
            <a:ext uri="{FF2B5EF4-FFF2-40B4-BE49-F238E27FC236}">
              <a16:creationId xmlns:a16="http://schemas.microsoft.com/office/drawing/2014/main" id="{4B76A017-8873-BCC8-10F2-B3B2113FC4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396240</xdr:colOff>
      <xdr:row>15</xdr:row>
      <xdr:rowOff>152400</xdr:rowOff>
    </xdr:from>
    <xdr:to>
      <xdr:col>20</xdr:col>
      <xdr:colOff>152400</xdr:colOff>
      <xdr:row>27</xdr:row>
      <xdr:rowOff>57150</xdr:rowOff>
    </xdr:to>
    <xdr:graphicFrame macro="">
      <xdr:nvGraphicFramePr>
        <xdr:cNvPr id="6" name="Chart 5">
          <a:extLst>
            <a:ext uri="{FF2B5EF4-FFF2-40B4-BE49-F238E27FC236}">
              <a16:creationId xmlns:a16="http://schemas.microsoft.com/office/drawing/2014/main" id="{BDCAC10A-475F-867E-688C-D3A2C10EA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251460</xdr:colOff>
      <xdr:row>2</xdr:row>
      <xdr:rowOff>167640</xdr:rowOff>
    </xdr:from>
    <xdr:to>
      <xdr:col>5</xdr:col>
      <xdr:colOff>731520</xdr:colOff>
      <xdr:row>11</xdr:row>
      <xdr:rowOff>76200</xdr:rowOff>
    </xdr:to>
    <xdr:graphicFrame macro="">
      <xdr:nvGraphicFramePr>
        <xdr:cNvPr id="4" name="Chart 3">
          <a:extLst>
            <a:ext uri="{FF2B5EF4-FFF2-40B4-BE49-F238E27FC236}">
              <a16:creationId xmlns:a16="http://schemas.microsoft.com/office/drawing/2014/main" id="{3B73DD14-4C20-49B5-99E3-2CDEC8B55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937260</xdr:colOff>
      <xdr:row>2</xdr:row>
      <xdr:rowOff>53340</xdr:rowOff>
    </xdr:from>
    <xdr:to>
      <xdr:col>7</xdr:col>
      <xdr:colOff>594360</xdr:colOff>
      <xdr:row>10</xdr:row>
      <xdr:rowOff>137160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A5C172AA-D222-44EF-8531-4E6A94ABDC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010400" y="434340"/>
              <a:ext cx="2217420" cy="15468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266700</xdr:colOff>
      <xdr:row>0</xdr:row>
      <xdr:rowOff>152400</xdr:rowOff>
    </xdr:from>
    <xdr:to>
      <xdr:col>8</xdr:col>
      <xdr:colOff>30480</xdr:colOff>
      <xdr:row>12</xdr:row>
      <xdr:rowOff>167640</xdr:rowOff>
    </xdr:to>
    <xdr:graphicFrame macro="">
      <xdr:nvGraphicFramePr>
        <xdr:cNvPr id="2" name="Chart 1">
          <a:extLst>
            <a:ext uri="{FF2B5EF4-FFF2-40B4-BE49-F238E27FC236}">
              <a16:creationId xmlns:a16="http://schemas.microsoft.com/office/drawing/2014/main" id="{F7CF200A-CD04-0A9B-1E68-B399FE553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403860</xdr:colOff>
      <xdr:row>1</xdr:row>
      <xdr:rowOff>45720</xdr:rowOff>
    </xdr:from>
    <xdr:to>
      <xdr:col>14</xdr:col>
      <xdr:colOff>457200</xdr:colOff>
      <xdr:row>11</xdr:row>
      <xdr:rowOff>68580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62C9ED6C-69AE-F435-AA5C-338FE75921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216140" y="228600"/>
              <a:ext cx="3101340" cy="18516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1E4D376-595C-425B-A85E-DBBB9EFA4582}" sourceName="Month">
  <extLst>
    <x:ext xmlns:x15="http://schemas.microsoft.com/office/spreadsheetml/2010/11/main" uri="{2F2917AC-EB37-4324-AD4E-5DD8C200BD13}">
      <x15:tableSlicerCache tableId="3" column="1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5306601-92C2-4C04-83D0-150993925686}" sourceName="Status">
  <extLst>
    <x:ext xmlns:x15="http://schemas.microsoft.com/office/spreadsheetml/2010/11/main" uri="{2F2917AC-EB37-4324-AD4E-5DD8C200BD13}">
      <x15:tableSlicerCache tableId="3" column="1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799360AD-9508-4685-ABC2-BE3D745DF0DC}" sourceName="Channel">
  <extLst>
    <x:ext xmlns:x15="http://schemas.microsoft.com/office/spreadsheetml/2010/11/main" uri="{2F2917AC-EB37-4324-AD4E-5DD8C200BD13}">
      <x15:tableSlicerCache tableId="3" column="2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B66B437-46F7-4EE4-8DE4-B271DB828740}" cache="Slicer_Month" caption="Month" rowHeight="234950"/>
  <slicer name="Status" xr10:uid="{98BC055A-CA43-471A-AC1B-BDBDD6C88E42}" cache="Slicer_Status" caption="Status" rowHeight="234950"/>
  <slicer name="Channel" xr10:uid="{523D78AA-74ED-4037-B055-B5BCAE622871}" cache="Slicer_Channel" caption="Channel"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9C25AF-300C-49E0-8E51-45A07F0EC1D2}" name="Table14" displayName="Table14" ref="A28:V90" totalsRowShown="0" headerRowDxfId="25" dataDxfId="24">
  <autoFilter ref="A28:V90" xr:uid="{349C25AF-300C-49E0-8E51-45A07F0EC1D2}"/>
  <tableColumns count="22">
    <tableColumn id="1" xr3:uid="{ED56ACF2-5BCB-4200-9E0C-E2BE2200963F}" name="ID" dataDxfId="23"/>
    <tableColumn id="2" xr3:uid="{80FBF433-71B6-482C-9BC4-5AB5C3A956D1}" name="Job Title" dataDxfId="22"/>
    <tableColumn id="3" xr3:uid="{4A47F315-13A3-41D2-AAF8-34FC771481E9}" name="Job Location" dataDxfId="21"/>
    <tableColumn id="4" xr3:uid="{C58F0CF6-4E9F-4889-8052-B7ED7B261B3A}" name="Applicant Name" dataDxfId="20"/>
    <tableColumn id="5" xr3:uid="{73DDCBEA-F336-4235-A6E1-C38AD8C63321}" name="Department" dataDxfId="19"/>
    <tableColumn id="6" xr3:uid="{28698249-D54D-4B91-A39E-9C6DE6FD7963}" name="Job Type" dataDxfId="18"/>
    <tableColumn id="7" xr3:uid="{3CC7651B-0344-4438-921F-F450EC83959D}" name="Job Level" dataDxfId="17"/>
    <tableColumn id="8" xr3:uid="{200BD474-8F8C-4B23-AA3E-08301E133CDE}" name="Recruiter Name" dataDxfId="16"/>
    <tableColumn id="9" xr3:uid="{28BA602E-8F22-4634-857E-8409D0FCD427}" name="Job Posted Date" dataDxfId="15"/>
    <tableColumn id="19" xr3:uid="{BFDDB3E6-F948-4904-B41D-1C511435A5F8}" name="Month" dataDxfId="14">
      <calculatedColumnFormula>TEXT(Table14[[#This Row],[Job Posted Date]],"mmmm")</calculatedColumnFormula>
    </tableColumn>
    <tableColumn id="10" xr3:uid="{BDD9F3EA-2247-4292-B89C-B1D4E4EB4241}" name="Positions" dataDxfId="13"/>
    <tableColumn id="11" xr3:uid="{0FAAC2AC-7A33-4BE0-9B0E-141815734D93}" name="Application Date" dataDxfId="12"/>
    <tableColumn id="12" xr3:uid="{CF100977-2896-47E2-A96B-DC6109F26BCF}" name="Phone Screening Date" dataDxfId="11"/>
    <tableColumn id="13" xr3:uid="{B1F8669B-B2A2-4056-B7FC-816521478ED5}" name="Interview Date" dataDxfId="10"/>
    <tableColumn id="14" xr3:uid="{9A45407D-8D39-4BD2-9A63-691C81613501}" name="Offer Date" dataDxfId="9"/>
    <tableColumn id="15" xr3:uid="{68E8BB56-9C5E-49EE-B037-2CCB9AF1E073}" name="Status" dataDxfId="8"/>
    <tableColumn id="16" xr3:uid="{90A195EB-932E-4363-8BEC-916B82F6868B}" name="Cost" dataDxfId="7"/>
    <tableColumn id="17" xr3:uid="{301FBA1F-47AF-473F-B6FC-6AD3880E4A78}" name="Completed Date" dataDxfId="6"/>
    <tableColumn id="18" xr3:uid="{53532C1D-71CE-4743-BF48-DE3EFBF84ED9}" name="Status2" dataDxfId="5"/>
    <tableColumn id="20" xr3:uid="{5473502D-72D5-47ED-82E7-307EFC658446}" name="Channel" dataDxfId="4"/>
    <tableColumn id="21" xr3:uid="{E93AE59E-37A6-4F5B-AD67-CBE67A6F04BE}" name="Decline Reason" dataDxfId="3"/>
    <tableColumn id="22" xr3:uid="{A6CD536B-05F3-4C77-B970-7CECD885FC6E}" name="stage" dataDxfId="2">
      <calculatedColumnFormula array="1">_xlfn.IFS(Table14[[#This Row],[Offer Date]]&gt;0,"Hired",Table14[[#This Row],[Interview Date]]&gt;0,"Interviewed",Table14[[#This Row],[Phone Screening Date]]&gt;0,"Phone Screened",Table14[[#This Row],[Application Date]]&gt;0,"Applied")</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D1EA15-B1F3-4136-B0B8-2BF18E99BD96}" name="Table1" displayName="Table1" ref="A13:I26" totalsRowShown="0">
  <autoFilter ref="A13:I26" xr:uid="{98D1EA15-B1F3-4136-B0B8-2BF18E99BD96}"/>
  <tableColumns count="9">
    <tableColumn id="1" xr3:uid="{45A6B7E4-9769-49D8-8311-607ECF9C71A4}" name="NAME"/>
    <tableColumn id="2" xr3:uid="{7E2CC25D-B4E9-46E7-B788-9E2D8B96EAE3}" name="APPLICATION DT"/>
    <tableColumn id="3" xr3:uid="{1C1D66D2-D729-49C5-B42A-88293AE4F626}" name="PHONE DT"/>
    <tableColumn id="4" xr3:uid="{6DC4ABFC-F037-493F-B7B8-17BA27493013}" name="INTERVIEW DT"/>
    <tableColumn id="5" xr3:uid="{259198BB-8E1E-444F-9694-EA63EB950073}" name="OFFER DT"/>
    <tableColumn id="6" xr3:uid="{2108C623-C880-4B5D-B1FB-4A1413360D61}" name="STATUS"/>
    <tableColumn id="7" xr3:uid="{E62655B8-F5D6-47CC-B0D6-2D4C8625D8A8}" name="DECLINE REASON"/>
    <tableColumn id="8" xr3:uid="{D1D86C30-44F9-465E-A2B4-CF411BD3B0D5}" name="COMMENTS"/>
    <tableColumn id="9" xr3:uid="{C3B7393E-35EB-4BC8-BFA7-E9D295BD2381}" name="STAGE" dataDxfId="1">
      <calculatedColumnFormula array="1">_xlfn.IFS(Table1[[#This Row],[OFFER DT]]&gt;0,$C$10,Table1[[#This Row],[INTERVIEW DT]]&gt;0,$C$9,Table1[[#This Row],[PHONE DT]]&gt;0,$C$8,Table1[[#This Row],[APPLICATION DT]]&gt;0,$C$7)</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C829A7-A84A-483F-BCD8-182C5913D9F7}" name="APPLI_INFO" displayName="APPLI_INFO" ref="A15:H25" totalsRowShown="0">
  <autoFilter ref="A15:H25" xr:uid="{9DC829A7-A84A-483F-BCD8-182C5913D9F7}"/>
  <tableColumns count="8">
    <tableColumn id="1" xr3:uid="{FB50C100-1A01-4A4B-8203-96EB09D39463}" name="APPLICANTS ID"/>
    <tableColumn id="2" xr3:uid="{4CA368D2-FE12-4E6F-9A86-0C6940D92D15}" name="LEVEL-1"/>
    <tableColumn id="3" xr3:uid="{37A04B46-0AA8-4696-9CF2-828EB51D8717}" name="LEVEL-2"/>
    <tableColumn id="4" xr3:uid="{B79A4AF8-4425-4BF2-A11C-C5007F83CEB1}" name="INTERVIEW DATE"/>
    <tableColumn id="5" xr3:uid="{37E162FA-BF0E-47A3-8978-D71D1970B1C5}" name="OFFER DATE"/>
    <tableColumn id="6" xr3:uid="{0D7F5991-4F28-48CF-A1B2-798AD66C29D2}" name="CURRENT STATUS"/>
    <tableColumn id="7" xr3:uid="{AB7438F8-5C0F-452B-8572-BACCB1845AC9}" name="REJECTION REASON"/>
    <tableColumn id="8" xr3:uid="{EE5F35C1-5632-43E7-8369-B15EBE6443E3}" name="LEVELS" dataDxfId="0">
      <calculatedColumnFormula array="1">_xlfn.IFS(APPLI_INFO[[#This Row],[OFFER DATE]]&gt;0,$I$8,APPLI_INFO[[#This Row],[INTERVIEW DATE]]&gt;0,$I$7,APPLI_INFO[[#This Row],[LEVEL-2]]&gt;0,$I$6,APPLI_INFO[[#This Row],[LEVEL-1]]&gt;0,$I$5)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66CE-F4ED-4C68-8255-981EC13854BC}">
  <dimension ref="A1:V90"/>
  <sheetViews>
    <sheetView showGridLines="0" tabSelected="1" zoomScale="82" workbookViewId="0">
      <selection activeCell="C5" sqref="C5"/>
    </sheetView>
  </sheetViews>
  <sheetFormatPr defaultRowHeight="14.4" x14ac:dyDescent="0.3"/>
  <cols>
    <col min="1" max="1" width="4.44140625" bestFit="1" customWidth="1"/>
    <col min="2" max="2" width="16.21875" bestFit="1" customWidth="1"/>
    <col min="3" max="3" width="14.88671875" bestFit="1" customWidth="1"/>
    <col min="4" max="4" width="15.44140625" bestFit="1" customWidth="1"/>
    <col min="5" max="5" width="11.33203125" bestFit="1" customWidth="1"/>
    <col min="6" max="6" width="9" bestFit="1" customWidth="1"/>
    <col min="7" max="7" width="9.33203125" bestFit="1" customWidth="1"/>
    <col min="8" max="8" width="13.77734375" bestFit="1" customWidth="1"/>
    <col min="9" max="9" width="14" bestFit="1" customWidth="1"/>
    <col min="10" max="10" width="8.44140625" bestFit="1" customWidth="1"/>
    <col min="11" max="11" width="9.33203125" bestFit="1" customWidth="1"/>
    <col min="12" max="12" width="14.44140625" bestFit="1" customWidth="1"/>
    <col min="13" max="13" width="18.21875" bestFit="1" customWidth="1"/>
    <col min="14" max="14" width="18.44140625" bestFit="1" customWidth="1"/>
    <col min="15" max="15" width="14.6640625" bestFit="1" customWidth="1"/>
    <col min="16" max="16" width="9.33203125" bestFit="1" customWidth="1"/>
    <col min="17" max="17" width="9.21875" bestFit="1" customWidth="1"/>
    <col min="18" max="18" width="14.21875" bestFit="1" customWidth="1"/>
    <col min="19" max="19" width="9" bestFit="1" customWidth="1"/>
    <col min="20" max="20" width="11.6640625" bestFit="1" customWidth="1"/>
    <col min="21" max="21" width="13.5546875" bestFit="1" customWidth="1"/>
    <col min="22" max="22" width="13.44140625" bestFit="1" customWidth="1"/>
  </cols>
  <sheetData>
    <row r="1" spans="1:21" ht="15.6" x14ac:dyDescent="0.3">
      <c r="A1" s="50" t="s">
        <v>195</v>
      </c>
      <c r="B1" s="51"/>
      <c r="C1" s="51"/>
      <c r="D1" s="51"/>
      <c r="E1" s="51"/>
      <c r="F1" s="51"/>
      <c r="G1" s="51"/>
      <c r="H1" s="51"/>
      <c r="I1" s="51"/>
      <c r="J1" s="51"/>
      <c r="K1" s="51"/>
      <c r="L1" s="51"/>
      <c r="M1" s="51"/>
      <c r="N1" s="51"/>
      <c r="O1" s="51"/>
      <c r="P1" s="51"/>
      <c r="Q1" s="51"/>
      <c r="R1" s="30"/>
      <c r="S1" s="30"/>
      <c r="T1" s="30"/>
      <c r="U1" s="30"/>
    </row>
    <row r="2" spans="1:21" x14ac:dyDescent="0.3">
      <c r="A2" s="30"/>
      <c r="B2" s="30"/>
      <c r="C2" s="30"/>
      <c r="D2" s="30"/>
      <c r="E2" s="30"/>
      <c r="F2" s="30"/>
      <c r="G2" s="30"/>
      <c r="H2" s="30"/>
      <c r="I2" s="30"/>
      <c r="J2" s="30"/>
      <c r="K2" s="30"/>
      <c r="L2" s="30"/>
      <c r="M2" s="30"/>
      <c r="N2" s="30"/>
      <c r="O2" s="30"/>
      <c r="P2" s="30"/>
      <c r="Q2" s="30"/>
      <c r="R2" s="30"/>
      <c r="S2" s="30"/>
      <c r="T2" s="30"/>
      <c r="U2" s="30"/>
    </row>
    <row r="3" spans="1:21" x14ac:dyDescent="0.3">
      <c r="A3" s="30"/>
      <c r="B3" s="30"/>
      <c r="C3" s="30"/>
      <c r="D3" s="30"/>
      <c r="E3" s="30"/>
      <c r="F3" s="30"/>
      <c r="G3" s="30"/>
      <c r="H3" s="30"/>
      <c r="I3" s="30"/>
      <c r="J3" s="30"/>
      <c r="K3" s="30"/>
      <c r="L3" s="30"/>
      <c r="M3" s="30"/>
      <c r="N3" s="30"/>
      <c r="O3" s="30"/>
      <c r="P3" s="30"/>
      <c r="Q3" s="30"/>
      <c r="R3" s="30"/>
      <c r="S3" s="30"/>
      <c r="T3" s="30"/>
      <c r="U3" s="30"/>
    </row>
    <row r="4" spans="1:21" x14ac:dyDescent="0.3">
      <c r="A4" s="30"/>
      <c r="B4" s="30"/>
      <c r="C4" s="30"/>
      <c r="D4" s="30"/>
      <c r="E4" s="30"/>
      <c r="F4" s="30"/>
      <c r="G4" s="30"/>
      <c r="H4" s="30"/>
      <c r="I4" s="30"/>
      <c r="J4" s="30"/>
      <c r="K4" s="30"/>
      <c r="L4" s="30"/>
      <c r="M4" s="30"/>
      <c r="N4" s="30"/>
      <c r="O4" s="30"/>
      <c r="P4" s="30"/>
      <c r="Q4" s="30"/>
      <c r="R4" s="30"/>
      <c r="S4" s="30"/>
      <c r="T4" s="30"/>
      <c r="U4" s="30"/>
    </row>
    <row r="5" spans="1:21" x14ac:dyDescent="0.3">
      <c r="A5" s="30"/>
      <c r="B5" s="31" t="s">
        <v>196</v>
      </c>
      <c r="C5" s="56" t="s">
        <v>161</v>
      </c>
      <c r="D5" s="30"/>
      <c r="E5" s="30"/>
      <c r="F5" s="30"/>
      <c r="G5" s="30"/>
      <c r="H5" s="30"/>
      <c r="I5" s="30"/>
      <c r="J5" s="30"/>
      <c r="K5" s="30"/>
      <c r="L5" s="30"/>
      <c r="M5" s="30"/>
      <c r="N5" s="30"/>
      <c r="O5" s="30" t="s">
        <v>200</v>
      </c>
      <c r="P5" s="30"/>
      <c r="Q5" s="30"/>
      <c r="R5" s="30"/>
      <c r="S5" s="30"/>
      <c r="T5" s="30"/>
      <c r="U5" s="30"/>
    </row>
    <row r="6" spans="1:21" x14ac:dyDescent="0.3">
      <c r="A6" s="30"/>
      <c r="B6" s="30"/>
      <c r="C6" s="30"/>
      <c r="D6" s="30"/>
      <c r="E6" s="30"/>
      <c r="F6" s="30"/>
      <c r="G6" s="30"/>
      <c r="H6" s="30"/>
      <c r="I6" s="30"/>
      <c r="J6" s="30"/>
      <c r="K6" s="30"/>
      <c r="L6" s="30"/>
      <c r="M6" s="30"/>
      <c r="N6" s="30"/>
      <c r="O6" s="30"/>
      <c r="P6" s="30"/>
      <c r="Q6" s="30"/>
      <c r="R6" s="30"/>
      <c r="S6" s="30"/>
      <c r="T6" s="30"/>
      <c r="U6" s="30"/>
    </row>
    <row r="7" spans="1:21" x14ac:dyDescent="0.3">
      <c r="A7" s="30"/>
      <c r="B7" s="32" t="s">
        <v>1</v>
      </c>
      <c r="C7" s="52" t="s">
        <v>92</v>
      </c>
      <c r="D7" s="30"/>
      <c r="E7" s="30"/>
      <c r="F7" s="30"/>
      <c r="G7" s="30"/>
      <c r="H7" s="30"/>
      <c r="I7" s="30"/>
      <c r="J7" s="30"/>
      <c r="K7" s="30"/>
      <c r="L7" s="30"/>
      <c r="M7" s="30"/>
      <c r="N7" s="30"/>
      <c r="O7" s="30"/>
      <c r="P7" s="30"/>
      <c r="Q7" s="30"/>
      <c r="R7" s="30"/>
      <c r="S7" s="30"/>
      <c r="T7" s="30"/>
      <c r="U7" s="30"/>
    </row>
    <row r="8" spans="1:21" x14ac:dyDescent="0.3">
      <c r="A8" s="30"/>
      <c r="B8" s="32" t="s">
        <v>3</v>
      </c>
      <c r="C8" s="52" t="str" cm="1">
        <f t="array" ref="C8">_xlfn.XLOOKUP(C5,Applicant_Name,Table14[Recruiter Name],"enter name",0)</f>
        <v>Ankit Sharma</v>
      </c>
      <c r="D8" s="30"/>
      <c r="E8" s="30"/>
      <c r="F8" s="30"/>
      <c r="G8" s="30"/>
      <c r="H8" s="30"/>
      <c r="I8" s="30"/>
      <c r="J8" s="30"/>
      <c r="K8" s="30"/>
      <c r="L8" s="30"/>
      <c r="M8" s="30"/>
      <c r="N8" s="30"/>
      <c r="O8" s="30"/>
      <c r="P8" s="30"/>
      <c r="Q8" s="30"/>
      <c r="R8" s="30"/>
      <c r="S8" s="30"/>
      <c r="T8" s="30"/>
      <c r="U8" s="30"/>
    </row>
    <row r="9" spans="1:21" x14ac:dyDescent="0.3">
      <c r="A9" s="30"/>
      <c r="B9" s="32" t="s">
        <v>197</v>
      </c>
      <c r="C9" s="54" cm="1">
        <f t="array" ref="C9">_xlfn.XLOOKUP(C5,Applicant_Name,Table14[Offer Date],"Not Hired",0)</f>
        <v>45610</v>
      </c>
      <c r="D9" s="30"/>
      <c r="E9" s="30"/>
      <c r="F9" s="30"/>
      <c r="G9" s="30"/>
      <c r="H9" s="30"/>
      <c r="I9" s="30"/>
      <c r="J9" s="30"/>
      <c r="K9" s="30"/>
      <c r="L9" s="30"/>
      <c r="M9" s="30"/>
      <c r="N9" s="30"/>
      <c r="O9" s="30"/>
      <c r="P9" s="30"/>
      <c r="Q9" s="30"/>
      <c r="R9" s="30"/>
      <c r="S9" s="30"/>
      <c r="T9" s="30"/>
      <c r="U9" s="30"/>
    </row>
    <row r="10" spans="1:21" x14ac:dyDescent="0.3">
      <c r="A10" s="30"/>
      <c r="B10" s="32" t="s">
        <v>5</v>
      </c>
      <c r="C10" s="55" cm="1">
        <f t="array" ref="C10">_xlfn.XLOOKUP(C5,Applicant_Name,Table14[Job Posted Date],"Not posted",0)</f>
        <v>45595</v>
      </c>
      <c r="D10" s="30"/>
      <c r="E10" s="30"/>
      <c r="F10" s="30"/>
      <c r="G10" s="30"/>
      <c r="H10" s="30"/>
      <c r="I10" s="30"/>
      <c r="J10" s="30"/>
      <c r="K10" s="30"/>
      <c r="L10" s="30"/>
      <c r="M10" s="30"/>
      <c r="N10" s="30"/>
      <c r="O10" s="30"/>
      <c r="P10" s="30"/>
      <c r="Q10" s="30"/>
      <c r="R10" s="30"/>
      <c r="S10" s="30"/>
      <c r="T10" s="30"/>
      <c r="U10" s="30"/>
    </row>
    <row r="11" spans="1:21" x14ac:dyDescent="0.3">
      <c r="A11" s="30"/>
      <c r="B11" s="32" t="s">
        <v>198</v>
      </c>
      <c r="C11" s="52" t="str">
        <f>CONCATENATE(DATEDIF(C10,C9,"d")," ","Days")</f>
        <v>15 Days</v>
      </c>
      <c r="D11" s="30"/>
      <c r="E11" s="30"/>
      <c r="F11" s="30"/>
      <c r="G11" s="30"/>
      <c r="H11" s="30"/>
      <c r="I11" s="30"/>
      <c r="J11" s="30"/>
      <c r="K11" s="30"/>
      <c r="L11" s="30"/>
      <c r="M11" s="30"/>
      <c r="N11" s="30"/>
      <c r="O11" s="30"/>
      <c r="P11" s="30"/>
      <c r="Q11" s="30"/>
      <c r="R11" s="30"/>
      <c r="S11" s="30"/>
      <c r="T11" s="30"/>
      <c r="U11" s="30"/>
    </row>
    <row r="12" spans="1:21" x14ac:dyDescent="0.3">
      <c r="A12" s="30"/>
      <c r="B12" s="32" t="s">
        <v>199</v>
      </c>
      <c r="C12" s="53" t="str" cm="1">
        <f t="array" ref="C12">_xlfn.XLOOKUP(C5,Applicant_Name,Table14[Channel]," NA",0)</f>
        <v>Company Portal</v>
      </c>
      <c r="D12" s="30"/>
      <c r="E12" s="30"/>
      <c r="F12" s="30"/>
      <c r="G12" s="30"/>
      <c r="H12" s="30"/>
      <c r="I12" s="30"/>
      <c r="J12" s="30"/>
      <c r="K12" s="30"/>
      <c r="L12" s="30"/>
      <c r="M12" s="30"/>
      <c r="N12" s="30"/>
      <c r="O12" s="30"/>
      <c r="P12" s="30"/>
      <c r="Q12" s="30"/>
      <c r="R12" s="30"/>
      <c r="S12" s="30"/>
      <c r="T12" s="30"/>
      <c r="U12" s="30"/>
    </row>
    <row r="13" spans="1:21" x14ac:dyDescent="0.3">
      <c r="A13" s="30"/>
      <c r="B13" s="30"/>
      <c r="C13" s="30"/>
      <c r="D13" s="30"/>
      <c r="E13" s="30"/>
      <c r="F13" s="30"/>
      <c r="G13" s="30"/>
      <c r="H13" s="30"/>
      <c r="I13" s="30"/>
      <c r="J13" s="30"/>
      <c r="K13" s="30"/>
      <c r="L13" s="30"/>
      <c r="M13" s="30"/>
      <c r="N13" s="30"/>
      <c r="O13" s="30"/>
      <c r="P13" s="30"/>
      <c r="Q13" s="30"/>
      <c r="R13" s="30"/>
      <c r="S13" s="30"/>
      <c r="T13" s="30"/>
      <c r="U13" s="30"/>
    </row>
    <row r="14" spans="1:21" x14ac:dyDescent="0.3">
      <c r="A14" s="30"/>
      <c r="B14" s="57" t="s">
        <v>216</v>
      </c>
      <c r="C14" s="35"/>
      <c r="D14" s="30"/>
      <c r="E14" s="30"/>
      <c r="F14" s="30"/>
      <c r="G14" s="30"/>
      <c r="H14" s="30"/>
      <c r="I14" s="30"/>
      <c r="J14" s="30"/>
      <c r="K14" s="30"/>
      <c r="L14" s="30"/>
      <c r="M14" s="30"/>
      <c r="N14" s="30"/>
      <c r="O14" s="30"/>
      <c r="P14" s="30"/>
      <c r="Q14" s="30"/>
      <c r="R14" s="30"/>
      <c r="S14" s="30"/>
      <c r="T14" s="30"/>
      <c r="U14" s="30"/>
    </row>
    <row r="15" spans="1:21" x14ac:dyDescent="0.3">
      <c r="A15" s="30"/>
      <c r="B15" s="30"/>
      <c r="C15" s="30"/>
      <c r="D15" s="30"/>
      <c r="E15" s="30"/>
      <c r="F15" s="30"/>
      <c r="G15" s="30"/>
      <c r="H15" s="30"/>
      <c r="I15" s="30"/>
      <c r="J15" s="30"/>
      <c r="K15" s="30"/>
      <c r="L15" s="30"/>
      <c r="M15" s="30"/>
      <c r="N15" s="30"/>
      <c r="O15" s="30"/>
      <c r="P15" s="30"/>
      <c r="Q15" s="30"/>
      <c r="R15" s="30"/>
      <c r="S15" s="30"/>
      <c r="T15" s="30"/>
      <c r="U15" s="30"/>
    </row>
    <row r="16" spans="1:21" x14ac:dyDescent="0.3">
      <c r="A16" s="30"/>
      <c r="B16" s="30"/>
      <c r="C16" s="30"/>
      <c r="D16" s="30"/>
      <c r="E16" s="30"/>
      <c r="F16" s="30"/>
      <c r="G16" s="30"/>
      <c r="H16" s="30"/>
      <c r="I16" s="30"/>
      <c r="J16" s="30"/>
      <c r="K16" s="30"/>
      <c r="L16" s="30"/>
      <c r="M16" s="30"/>
      <c r="N16" s="30"/>
      <c r="O16" s="30"/>
      <c r="P16" s="30"/>
      <c r="Q16" s="30"/>
      <c r="R16" s="30"/>
      <c r="S16" s="30"/>
      <c r="T16" s="30"/>
      <c r="U16" s="30"/>
    </row>
    <row r="17" spans="1:22" x14ac:dyDescent="0.3">
      <c r="A17" s="30"/>
      <c r="B17" s="30"/>
      <c r="C17" s="30"/>
      <c r="D17" s="30"/>
      <c r="E17" s="30"/>
      <c r="F17" s="30"/>
      <c r="G17" s="30"/>
      <c r="H17" s="30"/>
      <c r="I17" s="30"/>
      <c r="J17" s="30"/>
      <c r="K17" s="30"/>
      <c r="L17" s="30"/>
      <c r="M17" s="30"/>
      <c r="N17" s="30"/>
      <c r="O17" s="30"/>
      <c r="P17" s="30"/>
      <c r="Q17" s="30"/>
      <c r="R17" s="30"/>
      <c r="S17" s="30"/>
      <c r="T17" s="30"/>
      <c r="U17" s="30"/>
    </row>
    <row r="18" spans="1:22" x14ac:dyDescent="0.3">
      <c r="A18" s="30"/>
      <c r="B18" s="30"/>
      <c r="C18" s="30"/>
      <c r="D18" s="30"/>
      <c r="E18" s="30"/>
      <c r="F18" s="30"/>
      <c r="G18" s="30"/>
      <c r="H18" s="30"/>
      <c r="I18" s="30"/>
      <c r="J18" s="30"/>
      <c r="K18" s="30"/>
      <c r="L18" s="30"/>
      <c r="M18" s="30"/>
      <c r="N18" s="30"/>
      <c r="O18" s="30"/>
      <c r="P18" s="30"/>
      <c r="Q18" s="30"/>
      <c r="R18" s="30"/>
      <c r="S18" s="30"/>
      <c r="T18" s="30"/>
      <c r="U18" s="30"/>
    </row>
    <row r="19" spans="1:22" x14ac:dyDescent="0.3">
      <c r="A19" s="30"/>
      <c r="B19" s="30"/>
      <c r="C19" s="30"/>
      <c r="D19" s="30"/>
      <c r="E19" s="30"/>
      <c r="F19" s="30"/>
      <c r="G19" s="30"/>
      <c r="H19" s="30"/>
      <c r="I19" s="30"/>
      <c r="J19" s="30"/>
      <c r="K19" s="30"/>
      <c r="L19" s="30"/>
      <c r="M19" s="30"/>
      <c r="N19" s="30"/>
      <c r="O19" s="30"/>
      <c r="P19" s="30"/>
      <c r="Q19" s="30"/>
      <c r="R19" s="30"/>
      <c r="S19" s="30"/>
      <c r="T19" s="30"/>
      <c r="U19" s="30"/>
    </row>
    <row r="20" spans="1:22" x14ac:dyDescent="0.3">
      <c r="A20" s="30"/>
      <c r="B20" s="30"/>
      <c r="C20" s="30"/>
      <c r="D20" s="30"/>
      <c r="E20" s="30"/>
      <c r="F20" s="30"/>
      <c r="G20" s="30"/>
      <c r="H20" s="30"/>
      <c r="I20" s="30"/>
      <c r="J20" s="30"/>
      <c r="K20" s="30"/>
      <c r="L20" s="30"/>
      <c r="M20" s="30"/>
      <c r="N20" s="30"/>
      <c r="O20" s="30"/>
      <c r="P20" s="30"/>
      <c r="Q20" s="30"/>
      <c r="R20" s="30"/>
      <c r="S20" s="30"/>
      <c r="T20" s="30"/>
      <c r="U20" s="30"/>
    </row>
    <row r="21" spans="1:22" x14ac:dyDescent="0.3">
      <c r="A21" s="30"/>
      <c r="B21" s="30"/>
      <c r="C21" s="30"/>
      <c r="D21" s="30"/>
      <c r="E21" s="30"/>
      <c r="F21" s="30"/>
      <c r="G21" s="30"/>
      <c r="H21" s="30"/>
      <c r="I21" s="30"/>
      <c r="J21" s="30"/>
      <c r="K21" s="30"/>
      <c r="L21" s="30"/>
      <c r="M21" s="30"/>
      <c r="N21" s="30"/>
      <c r="O21" s="30"/>
      <c r="P21" s="30"/>
      <c r="Q21" s="30"/>
      <c r="R21" s="30"/>
      <c r="S21" s="30"/>
      <c r="T21" s="30"/>
      <c r="U21" s="30"/>
    </row>
    <row r="22" spans="1:22" x14ac:dyDescent="0.3">
      <c r="A22" s="30"/>
      <c r="B22" s="30"/>
      <c r="C22" s="30"/>
      <c r="D22" s="30"/>
      <c r="E22" s="30"/>
      <c r="F22" s="30"/>
      <c r="G22" s="30"/>
      <c r="H22" s="30"/>
      <c r="I22" s="30"/>
      <c r="J22" s="30"/>
      <c r="K22" s="30"/>
      <c r="L22" s="30"/>
      <c r="M22" s="30"/>
      <c r="N22" s="30"/>
      <c r="O22" s="30"/>
      <c r="P22" s="30"/>
      <c r="Q22" s="30"/>
      <c r="R22" s="30"/>
      <c r="S22" s="30"/>
      <c r="T22" s="30"/>
      <c r="U22" s="30"/>
    </row>
    <row r="23" spans="1:22" x14ac:dyDescent="0.3">
      <c r="A23" s="30"/>
      <c r="B23" s="30"/>
      <c r="C23" s="30"/>
      <c r="D23" s="30"/>
      <c r="E23" s="30"/>
      <c r="F23" s="30"/>
      <c r="G23" s="30"/>
      <c r="H23" s="30"/>
      <c r="I23" s="30"/>
      <c r="J23" s="30"/>
      <c r="K23" s="30"/>
      <c r="L23" s="30"/>
      <c r="M23" s="30"/>
      <c r="N23" s="30"/>
      <c r="O23" s="30"/>
      <c r="P23" s="30"/>
      <c r="Q23" s="30"/>
      <c r="R23" s="30"/>
      <c r="S23" s="30"/>
      <c r="T23" s="30"/>
      <c r="U23" s="30"/>
    </row>
    <row r="24" spans="1:22" x14ac:dyDescent="0.3">
      <c r="A24" s="30"/>
      <c r="B24" s="30"/>
      <c r="C24" s="30"/>
      <c r="D24" s="30"/>
      <c r="E24" s="30"/>
      <c r="F24" s="30"/>
      <c r="G24" s="30"/>
      <c r="H24" s="30"/>
      <c r="I24" s="30"/>
      <c r="J24" s="30"/>
      <c r="K24" s="30"/>
      <c r="L24" s="30"/>
      <c r="M24" s="30"/>
      <c r="N24" s="30"/>
      <c r="O24" s="30"/>
      <c r="P24" s="30"/>
      <c r="Q24" s="30"/>
      <c r="R24" s="30"/>
      <c r="S24" s="30"/>
      <c r="T24" s="30"/>
      <c r="U24" s="30"/>
    </row>
    <row r="25" spans="1:22" x14ac:dyDescent="0.3">
      <c r="A25" s="30"/>
      <c r="B25" s="30"/>
      <c r="C25" s="30"/>
      <c r="D25" s="30"/>
      <c r="E25" s="30"/>
      <c r="F25" s="30"/>
      <c r="G25" s="30"/>
      <c r="H25" s="30"/>
      <c r="I25" s="30"/>
      <c r="J25" s="30"/>
      <c r="K25" s="30"/>
      <c r="L25" s="30"/>
      <c r="M25" s="30"/>
      <c r="N25" s="30"/>
      <c r="O25" s="30"/>
      <c r="P25" s="30"/>
      <c r="Q25" s="30"/>
      <c r="R25" s="30"/>
      <c r="S25" s="30"/>
      <c r="T25" s="30"/>
      <c r="U25" s="30"/>
    </row>
    <row r="26" spans="1:22" x14ac:dyDescent="0.3">
      <c r="A26" s="30"/>
      <c r="B26" s="30"/>
      <c r="C26" s="30"/>
      <c r="D26" s="30"/>
      <c r="E26" s="30"/>
      <c r="F26" s="30"/>
      <c r="G26" s="30"/>
      <c r="H26" s="30"/>
      <c r="I26" s="30"/>
      <c r="J26" s="30"/>
      <c r="K26" s="30"/>
      <c r="L26" s="30"/>
      <c r="M26" s="30"/>
      <c r="N26" s="30"/>
      <c r="O26" s="30"/>
      <c r="P26" s="30"/>
      <c r="Q26" s="30"/>
      <c r="R26" s="30"/>
      <c r="S26" s="30"/>
      <c r="T26" s="30"/>
      <c r="U26" s="30"/>
    </row>
    <row r="27" spans="1:22" x14ac:dyDescent="0.3">
      <c r="V27" s="34" t="s">
        <v>24</v>
      </c>
    </row>
    <row r="28" spans="1:22" x14ac:dyDescent="0.3">
      <c r="A28" s="27" t="s">
        <v>71</v>
      </c>
      <c r="B28" s="27" t="s">
        <v>72</v>
      </c>
      <c r="C28" s="27" t="s">
        <v>73</v>
      </c>
      <c r="D28" s="27" t="s">
        <v>74</v>
      </c>
      <c r="E28" s="27" t="s">
        <v>75</v>
      </c>
      <c r="F28" s="27" t="s">
        <v>76</v>
      </c>
      <c r="G28" s="27" t="s">
        <v>77</v>
      </c>
      <c r="H28" s="27" t="s">
        <v>78</v>
      </c>
      <c r="I28" s="27" t="s">
        <v>79</v>
      </c>
      <c r="J28" s="27" t="s">
        <v>80</v>
      </c>
      <c r="K28" s="27" t="s">
        <v>81</v>
      </c>
      <c r="L28" s="27" t="s">
        <v>82</v>
      </c>
      <c r="M28" s="27" t="s">
        <v>83</v>
      </c>
      <c r="N28" s="27" t="s">
        <v>84</v>
      </c>
      <c r="O28" s="27" t="s">
        <v>85</v>
      </c>
      <c r="P28" s="27" t="s">
        <v>86</v>
      </c>
      <c r="Q28" s="27" t="s">
        <v>87</v>
      </c>
      <c r="R28" s="27" t="s">
        <v>88</v>
      </c>
      <c r="S28" s="27" t="s">
        <v>89</v>
      </c>
      <c r="T28" s="27" t="s">
        <v>90</v>
      </c>
      <c r="U28" s="27" t="s">
        <v>91</v>
      </c>
      <c r="V28" s="27" t="s">
        <v>212</v>
      </c>
    </row>
    <row r="29" spans="1:22" x14ac:dyDescent="0.3">
      <c r="A29" s="28">
        <v>1</v>
      </c>
      <c r="B29" s="28" t="s">
        <v>92</v>
      </c>
      <c r="C29" s="28" t="s">
        <v>93</v>
      </c>
      <c r="D29" s="28" t="s">
        <v>94</v>
      </c>
      <c r="E29" s="28" t="s">
        <v>95</v>
      </c>
      <c r="F29" s="28" t="s">
        <v>96</v>
      </c>
      <c r="G29" s="28" t="s">
        <v>97</v>
      </c>
      <c r="H29" s="28" t="s">
        <v>98</v>
      </c>
      <c r="I29" s="29">
        <v>45580</v>
      </c>
      <c r="J29" s="29" t="str">
        <f>TEXT(Table14[[#This Row],[Job Posted Date]],"mmmm")</f>
        <v>October</v>
      </c>
      <c r="K29" s="28">
        <v>3</v>
      </c>
      <c r="L29" s="29">
        <v>45580</v>
      </c>
      <c r="M29" s="29">
        <v>45585</v>
      </c>
      <c r="N29" s="29">
        <v>45590</v>
      </c>
      <c r="O29" s="28"/>
      <c r="P29" s="28" t="s">
        <v>99</v>
      </c>
      <c r="Q29" s="28">
        <v>15000</v>
      </c>
      <c r="R29" s="29">
        <v>45616</v>
      </c>
      <c r="S29" s="28" t="s">
        <v>100</v>
      </c>
      <c r="T29" s="28" t="s">
        <v>101</v>
      </c>
      <c r="U29" s="28" t="s">
        <v>102</v>
      </c>
      <c r="V29" s="28" t="str" cm="1">
        <f t="array" ref="V29">_xlfn.IFS(Table14[[#This Row],[Offer Date]]&gt;0,"Hired",Table14[[#This Row],[Interview Date]]&gt;0,"Interviewed",Table14[[#This Row],[Phone Screening Date]]&gt;0,"Phone Screened",Table14[[#This Row],[Application Date]]&gt;0,"Applied")</f>
        <v>Interviewed</v>
      </c>
    </row>
    <row r="30" spans="1:22" x14ac:dyDescent="0.3">
      <c r="A30" s="28">
        <v>2</v>
      </c>
      <c r="B30" s="28" t="s">
        <v>92</v>
      </c>
      <c r="C30" s="28" t="s">
        <v>103</v>
      </c>
      <c r="D30" s="28" t="s">
        <v>104</v>
      </c>
      <c r="E30" s="28" t="s">
        <v>95</v>
      </c>
      <c r="F30" s="28" t="s">
        <v>96</v>
      </c>
      <c r="G30" s="28" t="s">
        <v>105</v>
      </c>
      <c r="H30" s="28" t="s">
        <v>106</v>
      </c>
      <c r="I30" s="29">
        <v>45597</v>
      </c>
      <c r="J30" s="29" t="str">
        <f>TEXT(Table14[[#This Row],[Job Posted Date]],"mmmm")</f>
        <v>November</v>
      </c>
      <c r="K30" s="28">
        <v>2</v>
      </c>
      <c r="L30" s="29">
        <v>45597</v>
      </c>
      <c r="M30" s="29">
        <v>45602</v>
      </c>
      <c r="N30" s="29">
        <v>45607</v>
      </c>
      <c r="O30" s="29">
        <v>45612</v>
      </c>
      <c r="P30" s="28" t="s">
        <v>107</v>
      </c>
      <c r="Q30" s="28">
        <v>8000</v>
      </c>
      <c r="R30" s="28"/>
      <c r="S30" s="28" t="s">
        <v>108</v>
      </c>
      <c r="T30" s="28" t="s">
        <v>109</v>
      </c>
      <c r="U30" s="28"/>
      <c r="V30" s="28" t="str" cm="1">
        <f t="array" ref="V30">_xlfn.IFS(Table14[[#This Row],[Offer Date]]&gt;0,"Hired",Table14[[#This Row],[Interview Date]]&gt;0,"Interviewed",Table14[[#This Row],[Phone Screening Date]]&gt;0,"Phone Screened",Table14[[#This Row],[Application Date]]&gt;0,"Applied")</f>
        <v>Hired</v>
      </c>
    </row>
    <row r="31" spans="1:22" x14ac:dyDescent="0.3">
      <c r="A31" s="28">
        <v>3</v>
      </c>
      <c r="B31" s="28" t="s">
        <v>92</v>
      </c>
      <c r="C31" s="28" t="s">
        <v>110</v>
      </c>
      <c r="D31" s="28" t="s">
        <v>111</v>
      </c>
      <c r="E31" s="28" t="s">
        <v>95</v>
      </c>
      <c r="F31" s="28" t="s">
        <v>96</v>
      </c>
      <c r="G31" s="28" t="s">
        <v>112</v>
      </c>
      <c r="H31" s="28" t="s">
        <v>113</v>
      </c>
      <c r="I31" s="29">
        <v>45560</v>
      </c>
      <c r="J31" s="29" t="str">
        <f>TEXT(Table14[[#This Row],[Job Posted Date]],"mmmm")</f>
        <v>September</v>
      </c>
      <c r="K31" s="28">
        <v>4</v>
      </c>
      <c r="L31" s="29">
        <v>45560</v>
      </c>
      <c r="M31" s="29">
        <v>45565</v>
      </c>
      <c r="N31" s="29">
        <v>45570</v>
      </c>
      <c r="O31" s="28"/>
      <c r="P31" s="28" t="s">
        <v>99</v>
      </c>
      <c r="Q31" s="28">
        <v>20000</v>
      </c>
      <c r="R31" s="29">
        <v>45595</v>
      </c>
      <c r="S31" s="28" t="s">
        <v>100</v>
      </c>
      <c r="T31" s="28" t="s">
        <v>114</v>
      </c>
      <c r="U31" s="28" t="s">
        <v>102</v>
      </c>
      <c r="V31" s="28" t="str" cm="1">
        <f t="array" ref="V31">_xlfn.IFS(Table14[[#This Row],[Offer Date]]&gt;0,"Hired",Table14[[#This Row],[Interview Date]]&gt;0,"Interviewed",Table14[[#This Row],[Phone Screening Date]]&gt;0,"Phone Screened",Table14[[#This Row],[Application Date]]&gt;0,"Applied")</f>
        <v>Interviewed</v>
      </c>
    </row>
    <row r="32" spans="1:22" x14ac:dyDescent="0.3">
      <c r="A32" s="28">
        <v>4</v>
      </c>
      <c r="B32" s="28" t="s">
        <v>92</v>
      </c>
      <c r="C32" s="28" t="s">
        <v>115</v>
      </c>
      <c r="D32" s="28" t="s">
        <v>116</v>
      </c>
      <c r="E32" s="28" t="s">
        <v>95</v>
      </c>
      <c r="F32" s="28" t="s">
        <v>96</v>
      </c>
      <c r="G32" s="28" t="s">
        <v>97</v>
      </c>
      <c r="H32" s="28" t="s">
        <v>98</v>
      </c>
      <c r="I32" s="29">
        <v>45570</v>
      </c>
      <c r="J32" s="29" t="str">
        <f>TEXT(Table14[[#This Row],[Job Posted Date]],"mmmm")</f>
        <v>October</v>
      </c>
      <c r="K32" s="28">
        <v>1</v>
      </c>
      <c r="L32" s="29">
        <v>45570</v>
      </c>
      <c r="M32" s="29">
        <v>45575</v>
      </c>
      <c r="N32" s="29">
        <v>45580</v>
      </c>
      <c r="O32" s="28"/>
      <c r="P32" s="28" t="s">
        <v>99</v>
      </c>
      <c r="Q32" s="28">
        <v>5000</v>
      </c>
      <c r="R32" s="29">
        <v>45606</v>
      </c>
      <c r="S32" s="28" t="s">
        <v>100</v>
      </c>
      <c r="T32" s="28" t="s">
        <v>109</v>
      </c>
      <c r="U32" s="28" t="s">
        <v>117</v>
      </c>
      <c r="V32" s="28" t="str" cm="1">
        <f t="array" ref="V32">_xlfn.IFS(Table14[[#This Row],[Offer Date]]&gt;0,"Hired",Table14[[#This Row],[Interview Date]]&gt;0,"Interviewed",Table14[[#This Row],[Phone Screening Date]]&gt;0,"Phone Screened",Table14[[#This Row],[Application Date]]&gt;0,"Applied")</f>
        <v>Interviewed</v>
      </c>
    </row>
    <row r="33" spans="1:22" x14ac:dyDescent="0.3">
      <c r="A33" s="28">
        <v>5</v>
      </c>
      <c r="B33" s="28" t="s">
        <v>92</v>
      </c>
      <c r="C33" s="28" t="s">
        <v>118</v>
      </c>
      <c r="D33" s="28" t="s">
        <v>119</v>
      </c>
      <c r="E33" s="28" t="s">
        <v>95</v>
      </c>
      <c r="F33" s="28" t="s">
        <v>96</v>
      </c>
      <c r="G33" s="28" t="s">
        <v>112</v>
      </c>
      <c r="H33" s="28" t="s">
        <v>120</v>
      </c>
      <c r="I33" s="29">
        <v>45636</v>
      </c>
      <c r="J33" s="29" t="str">
        <f>TEXT(Table14[[#This Row],[Job Posted Date]],"mmmm")</f>
        <v>December</v>
      </c>
      <c r="K33" s="28">
        <v>3</v>
      </c>
      <c r="L33" s="29">
        <v>45636</v>
      </c>
      <c r="M33" s="28"/>
      <c r="N33" s="28"/>
      <c r="O33" s="28"/>
      <c r="P33" s="28" t="s">
        <v>121</v>
      </c>
      <c r="Q33" s="28">
        <v>12000</v>
      </c>
      <c r="R33" s="28"/>
      <c r="S33" s="28" t="s">
        <v>108</v>
      </c>
      <c r="T33" s="28" t="s">
        <v>122</v>
      </c>
      <c r="U33" s="28"/>
      <c r="V33" s="28" t="str" cm="1">
        <f t="array" ref="V33">_xlfn.IFS(Table14[[#This Row],[Offer Date]]&gt;0,"Hired",Table14[[#This Row],[Interview Date]]&gt;0,"Interviewed",Table14[[#This Row],[Phone Screening Date]]&gt;0,"Phone Screened",Table14[[#This Row],[Application Date]]&gt;0,"Applied")</f>
        <v>Applied</v>
      </c>
    </row>
    <row r="34" spans="1:22" x14ac:dyDescent="0.3">
      <c r="A34" s="28">
        <v>6</v>
      </c>
      <c r="B34" s="28" t="s">
        <v>92</v>
      </c>
      <c r="C34" s="28" t="s">
        <v>123</v>
      </c>
      <c r="D34" s="28" t="s">
        <v>124</v>
      </c>
      <c r="E34" s="28" t="s">
        <v>95</v>
      </c>
      <c r="F34" s="28" t="s">
        <v>96</v>
      </c>
      <c r="G34" s="28" t="s">
        <v>105</v>
      </c>
      <c r="H34" s="28" t="s">
        <v>113</v>
      </c>
      <c r="I34" s="29">
        <v>45553</v>
      </c>
      <c r="J34" s="29" t="str">
        <f>TEXT(Table14[[#This Row],[Job Posted Date]],"mmmm")</f>
        <v>September</v>
      </c>
      <c r="K34" s="28">
        <v>2</v>
      </c>
      <c r="L34" s="29">
        <v>45553</v>
      </c>
      <c r="M34" s="28"/>
      <c r="N34" s="28"/>
      <c r="O34" s="28"/>
      <c r="P34" s="28" t="s">
        <v>99</v>
      </c>
      <c r="Q34" s="28">
        <v>7000</v>
      </c>
      <c r="R34" s="29">
        <v>45583</v>
      </c>
      <c r="S34" s="28" t="s">
        <v>100</v>
      </c>
      <c r="T34" s="28" t="s">
        <v>109</v>
      </c>
      <c r="U34" s="28" t="s">
        <v>117</v>
      </c>
      <c r="V34" s="28" t="str" cm="1">
        <f t="array" ref="V34">_xlfn.IFS(Table14[[#This Row],[Offer Date]]&gt;0,"Hired",Table14[[#This Row],[Interview Date]]&gt;0,"Interviewed",Table14[[#This Row],[Phone Screening Date]]&gt;0,"Phone Screened",Table14[[#This Row],[Application Date]]&gt;0,"Applied")</f>
        <v>Applied</v>
      </c>
    </row>
    <row r="35" spans="1:22" x14ac:dyDescent="0.3">
      <c r="A35" s="28">
        <v>7</v>
      </c>
      <c r="B35" s="28" t="s">
        <v>92</v>
      </c>
      <c r="C35" s="28" t="s">
        <v>125</v>
      </c>
      <c r="D35" s="28" t="s">
        <v>126</v>
      </c>
      <c r="E35" s="28" t="s">
        <v>95</v>
      </c>
      <c r="F35" s="28" t="s">
        <v>96</v>
      </c>
      <c r="G35" s="28" t="s">
        <v>97</v>
      </c>
      <c r="H35" s="28" t="s">
        <v>98</v>
      </c>
      <c r="I35" s="29">
        <v>45585</v>
      </c>
      <c r="J35" s="29" t="str">
        <f>TEXT(Table14[[#This Row],[Job Posted Date]],"mmmm")</f>
        <v>October</v>
      </c>
      <c r="K35" s="28">
        <v>5</v>
      </c>
      <c r="L35" s="29">
        <v>45585</v>
      </c>
      <c r="M35" s="28"/>
      <c r="N35" s="28"/>
      <c r="O35" s="28"/>
      <c r="P35" s="28" t="s">
        <v>99</v>
      </c>
      <c r="Q35" s="28">
        <v>9000</v>
      </c>
      <c r="R35" s="29">
        <v>45626</v>
      </c>
      <c r="S35" s="28" t="s">
        <v>100</v>
      </c>
      <c r="T35" s="28" t="s">
        <v>109</v>
      </c>
      <c r="U35" s="28" t="s">
        <v>127</v>
      </c>
      <c r="V35" s="28" t="str" cm="1">
        <f t="array" ref="V35">_xlfn.IFS(Table14[[#This Row],[Offer Date]]&gt;0,"Hired",Table14[[#This Row],[Interview Date]]&gt;0,"Interviewed",Table14[[#This Row],[Phone Screening Date]]&gt;0,"Phone Screened",Table14[[#This Row],[Application Date]]&gt;0,"Applied")</f>
        <v>Applied</v>
      </c>
    </row>
    <row r="36" spans="1:22" x14ac:dyDescent="0.3">
      <c r="A36" s="28">
        <v>8</v>
      </c>
      <c r="B36" s="28" t="s">
        <v>92</v>
      </c>
      <c r="C36" s="28" t="s">
        <v>128</v>
      </c>
      <c r="D36" s="28" t="s">
        <v>129</v>
      </c>
      <c r="E36" s="28" t="s">
        <v>95</v>
      </c>
      <c r="F36" s="28" t="s">
        <v>96</v>
      </c>
      <c r="G36" s="28" t="s">
        <v>112</v>
      </c>
      <c r="H36" s="28" t="s">
        <v>106</v>
      </c>
      <c r="I36" s="29">
        <v>45621</v>
      </c>
      <c r="J36" s="29" t="str">
        <f>TEXT(Table14[[#This Row],[Job Posted Date]],"mmmm")</f>
        <v>November</v>
      </c>
      <c r="K36" s="28">
        <v>2</v>
      </c>
      <c r="L36" s="29">
        <v>45621</v>
      </c>
      <c r="M36" s="28"/>
      <c r="N36" s="28"/>
      <c r="O36" s="28"/>
      <c r="P36" s="28" t="s">
        <v>121</v>
      </c>
      <c r="Q36" s="28">
        <v>6500</v>
      </c>
      <c r="R36" s="28"/>
      <c r="S36" s="28" t="s">
        <v>108</v>
      </c>
      <c r="T36" s="28" t="s">
        <v>109</v>
      </c>
      <c r="U36" s="28"/>
      <c r="V36" s="28" t="str" cm="1">
        <f t="array" ref="V36">_xlfn.IFS(Table14[[#This Row],[Offer Date]]&gt;0,"Hired",Table14[[#This Row],[Interview Date]]&gt;0,"Interviewed",Table14[[#This Row],[Phone Screening Date]]&gt;0,"Phone Screened",Table14[[#This Row],[Application Date]]&gt;0,"Applied")</f>
        <v>Applied</v>
      </c>
    </row>
    <row r="37" spans="1:22" x14ac:dyDescent="0.3">
      <c r="A37" s="28">
        <v>9</v>
      </c>
      <c r="B37" s="28" t="s">
        <v>92</v>
      </c>
      <c r="C37" s="28" t="s">
        <v>130</v>
      </c>
      <c r="D37" s="28" t="s">
        <v>131</v>
      </c>
      <c r="E37" s="28" t="s">
        <v>95</v>
      </c>
      <c r="F37" s="28" t="s">
        <v>96</v>
      </c>
      <c r="G37" s="28" t="s">
        <v>97</v>
      </c>
      <c r="H37" s="28" t="s">
        <v>98</v>
      </c>
      <c r="I37" s="29">
        <v>45595</v>
      </c>
      <c r="J37" s="29" t="str">
        <f>TEXT(Table14[[#This Row],[Job Posted Date]],"mmmm")</f>
        <v>October</v>
      </c>
      <c r="K37" s="28">
        <v>3</v>
      </c>
      <c r="L37" s="29">
        <v>45595</v>
      </c>
      <c r="M37" s="28"/>
      <c r="N37" s="28"/>
      <c r="O37" s="28"/>
      <c r="P37" s="28" t="s">
        <v>99</v>
      </c>
      <c r="Q37" s="28">
        <v>18000</v>
      </c>
      <c r="R37" s="29">
        <v>45631</v>
      </c>
      <c r="S37" s="28" t="s">
        <v>100</v>
      </c>
      <c r="T37" s="28" t="s">
        <v>114</v>
      </c>
      <c r="U37" s="28" t="s">
        <v>117</v>
      </c>
      <c r="V37" s="28" t="str" cm="1">
        <f t="array" ref="V37">_xlfn.IFS(Table14[[#This Row],[Offer Date]]&gt;0,"Hired",Table14[[#This Row],[Interview Date]]&gt;0,"Interviewed",Table14[[#This Row],[Phone Screening Date]]&gt;0,"Phone Screened",Table14[[#This Row],[Application Date]]&gt;0,"Applied")</f>
        <v>Applied</v>
      </c>
    </row>
    <row r="38" spans="1:22" x14ac:dyDescent="0.3">
      <c r="A38" s="28">
        <v>10</v>
      </c>
      <c r="B38" s="28" t="s">
        <v>92</v>
      </c>
      <c r="C38" s="28" t="s">
        <v>132</v>
      </c>
      <c r="D38" s="28" t="s">
        <v>133</v>
      </c>
      <c r="E38" s="28" t="s">
        <v>95</v>
      </c>
      <c r="F38" s="28" t="s">
        <v>96</v>
      </c>
      <c r="G38" s="28" t="s">
        <v>112</v>
      </c>
      <c r="H38" s="28" t="s">
        <v>106</v>
      </c>
      <c r="I38" s="29">
        <v>45606</v>
      </c>
      <c r="J38" s="29" t="str">
        <f>TEXT(Table14[[#This Row],[Job Posted Date]],"mmmm")</f>
        <v>November</v>
      </c>
      <c r="K38" s="28">
        <v>2</v>
      </c>
      <c r="L38" s="29">
        <v>45606</v>
      </c>
      <c r="M38" s="28"/>
      <c r="N38" s="28"/>
      <c r="O38" s="28"/>
      <c r="P38" s="28" t="s">
        <v>121</v>
      </c>
      <c r="Q38" s="28">
        <v>15000</v>
      </c>
      <c r="R38" s="28"/>
      <c r="S38" s="28" t="s">
        <v>108</v>
      </c>
      <c r="T38" s="28" t="s">
        <v>101</v>
      </c>
      <c r="U38" s="28"/>
      <c r="V38" s="28" t="str" cm="1">
        <f t="array" ref="V38">_xlfn.IFS(Table14[[#This Row],[Offer Date]]&gt;0,"Hired",Table14[[#This Row],[Interview Date]]&gt;0,"Interviewed",Table14[[#This Row],[Phone Screening Date]]&gt;0,"Phone Screened",Table14[[#This Row],[Application Date]]&gt;0,"Applied")</f>
        <v>Applied</v>
      </c>
    </row>
    <row r="39" spans="1:22" x14ac:dyDescent="0.3">
      <c r="A39" s="28">
        <v>11</v>
      </c>
      <c r="B39" s="28" t="s">
        <v>92</v>
      </c>
      <c r="C39" s="28" t="s">
        <v>134</v>
      </c>
      <c r="D39" s="28" t="s">
        <v>135</v>
      </c>
      <c r="E39" s="28" t="s">
        <v>95</v>
      </c>
      <c r="F39" s="28" t="s">
        <v>96</v>
      </c>
      <c r="G39" s="28" t="s">
        <v>105</v>
      </c>
      <c r="H39" s="28" t="s">
        <v>98</v>
      </c>
      <c r="I39" s="29">
        <v>45566</v>
      </c>
      <c r="J39" s="29" t="str">
        <f>TEXT(Table14[[#This Row],[Job Posted Date]],"mmmm")</f>
        <v>October</v>
      </c>
      <c r="K39" s="28">
        <v>2</v>
      </c>
      <c r="L39" s="29">
        <v>45566</v>
      </c>
      <c r="M39" s="28"/>
      <c r="N39" s="28"/>
      <c r="O39" s="28"/>
      <c r="P39" s="28" t="s">
        <v>99</v>
      </c>
      <c r="Q39" s="28">
        <v>13000</v>
      </c>
      <c r="R39" s="28"/>
      <c r="S39" s="28" t="s">
        <v>100</v>
      </c>
      <c r="T39" s="28" t="s">
        <v>101</v>
      </c>
      <c r="U39" s="28" t="s">
        <v>102</v>
      </c>
      <c r="V39" s="28" t="str" cm="1">
        <f t="array" ref="V39">_xlfn.IFS(Table14[[#This Row],[Offer Date]]&gt;0,"Hired",Table14[[#This Row],[Interview Date]]&gt;0,"Interviewed",Table14[[#This Row],[Phone Screening Date]]&gt;0,"Phone Screened",Table14[[#This Row],[Application Date]]&gt;0,"Applied")</f>
        <v>Applied</v>
      </c>
    </row>
    <row r="40" spans="1:22" x14ac:dyDescent="0.3">
      <c r="A40" s="28">
        <v>12</v>
      </c>
      <c r="B40" s="28" t="s">
        <v>92</v>
      </c>
      <c r="C40" s="28" t="s">
        <v>136</v>
      </c>
      <c r="D40" s="28" t="s">
        <v>137</v>
      </c>
      <c r="E40" s="28" t="s">
        <v>95</v>
      </c>
      <c r="F40" s="28" t="s">
        <v>96</v>
      </c>
      <c r="G40" s="28" t="s">
        <v>97</v>
      </c>
      <c r="H40" s="28" t="s">
        <v>106</v>
      </c>
      <c r="I40" s="29">
        <v>45606</v>
      </c>
      <c r="J40" s="29" t="str">
        <f>TEXT(Table14[[#This Row],[Job Posted Date]],"mmmm")</f>
        <v>November</v>
      </c>
      <c r="K40" s="28">
        <v>1</v>
      </c>
      <c r="L40" s="29">
        <v>45606</v>
      </c>
      <c r="M40" s="28"/>
      <c r="N40" s="28"/>
      <c r="O40" s="28"/>
      <c r="P40" s="28" t="s">
        <v>99</v>
      </c>
      <c r="Q40" s="28">
        <v>14000</v>
      </c>
      <c r="R40" s="29">
        <v>45646</v>
      </c>
      <c r="S40" s="28" t="s">
        <v>100</v>
      </c>
      <c r="T40" s="28" t="s">
        <v>101</v>
      </c>
      <c r="U40" s="28" t="s">
        <v>127</v>
      </c>
      <c r="V40" s="28" t="str" cm="1">
        <f t="array" ref="V40">_xlfn.IFS(Table14[[#This Row],[Offer Date]]&gt;0,"Hired",Table14[[#This Row],[Interview Date]]&gt;0,"Interviewed",Table14[[#This Row],[Phone Screening Date]]&gt;0,"Phone Screened",Table14[[#This Row],[Application Date]]&gt;0,"Applied")</f>
        <v>Applied</v>
      </c>
    </row>
    <row r="41" spans="1:22" x14ac:dyDescent="0.3">
      <c r="A41" s="28">
        <v>13</v>
      </c>
      <c r="B41" s="28" t="s">
        <v>92</v>
      </c>
      <c r="C41" s="28" t="s">
        <v>123</v>
      </c>
      <c r="D41" s="28" t="s">
        <v>138</v>
      </c>
      <c r="E41" s="28" t="s">
        <v>95</v>
      </c>
      <c r="F41" s="28" t="s">
        <v>96</v>
      </c>
      <c r="G41" s="28" t="s">
        <v>112</v>
      </c>
      <c r="H41" s="28" t="s">
        <v>98</v>
      </c>
      <c r="I41" s="29">
        <v>45590</v>
      </c>
      <c r="J41" s="29" t="str">
        <f>TEXT(Table14[[#This Row],[Job Posted Date]],"mmmm")</f>
        <v>October</v>
      </c>
      <c r="K41" s="28">
        <v>4</v>
      </c>
      <c r="L41" s="29">
        <v>45590</v>
      </c>
      <c r="M41" s="28"/>
      <c r="N41" s="28"/>
      <c r="O41" s="28"/>
      <c r="P41" s="28" t="s">
        <v>99</v>
      </c>
      <c r="Q41" s="28">
        <v>23000</v>
      </c>
      <c r="R41" s="29">
        <v>45597</v>
      </c>
      <c r="S41" s="28" t="s">
        <v>100</v>
      </c>
      <c r="T41" s="28" t="s">
        <v>114</v>
      </c>
      <c r="U41" s="28" t="s">
        <v>127</v>
      </c>
      <c r="V41" s="28" t="str" cm="1">
        <f t="array" ref="V41">_xlfn.IFS(Table14[[#This Row],[Offer Date]]&gt;0,"Hired",Table14[[#This Row],[Interview Date]]&gt;0,"Interviewed",Table14[[#This Row],[Phone Screening Date]]&gt;0,"Phone Screened",Table14[[#This Row],[Application Date]]&gt;0,"Applied")</f>
        <v>Applied</v>
      </c>
    </row>
    <row r="42" spans="1:22" x14ac:dyDescent="0.3">
      <c r="A42" s="28">
        <v>14</v>
      </c>
      <c r="B42" s="28" t="s">
        <v>92</v>
      </c>
      <c r="C42" s="28" t="s">
        <v>139</v>
      </c>
      <c r="D42" s="28" t="s">
        <v>140</v>
      </c>
      <c r="E42" s="28" t="s">
        <v>95</v>
      </c>
      <c r="F42" s="28" t="s">
        <v>96</v>
      </c>
      <c r="G42" s="28" t="s">
        <v>105</v>
      </c>
      <c r="H42" s="28" t="s">
        <v>120</v>
      </c>
      <c r="I42" s="29">
        <v>45631</v>
      </c>
      <c r="J42" s="29" t="str">
        <f>TEXT(Table14[[#This Row],[Job Posted Date]],"mmmm")</f>
        <v>December</v>
      </c>
      <c r="K42" s="28">
        <v>3</v>
      </c>
      <c r="L42" s="29">
        <v>45631</v>
      </c>
      <c r="M42" s="28"/>
      <c r="N42" s="28"/>
      <c r="O42" s="28"/>
      <c r="P42" s="28" t="s">
        <v>99</v>
      </c>
      <c r="Q42" s="28">
        <v>15000</v>
      </c>
      <c r="R42" s="28"/>
      <c r="S42" s="28" t="s">
        <v>100</v>
      </c>
      <c r="T42" s="28" t="s">
        <v>101</v>
      </c>
      <c r="U42" s="28" t="s">
        <v>117</v>
      </c>
      <c r="V42" s="28" t="str" cm="1">
        <f t="array" ref="V42">_xlfn.IFS(Table14[[#This Row],[Offer Date]]&gt;0,"Hired",Table14[[#This Row],[Interview Date]]&gt;0,"Interviewed",Table14[[#This Row],[Phone Screening Date]]&gt;0,"Phone Screened",Table14[[#This Row],[Application Date]]&gt;0,"Applied")</f>
        <v>Applied</v>
      </c>
    </row>
    <row r="43" spans="1:22" x14ac:dyDescent="0.3">
      <c r="A43" s="28">
        <v>15</v>
      </c>
      <c r="B43" s="28" t="s">
        <v>92</v>
      </c>
      <c r="C43" s="28" t="s">
        <v>141</v>
      </c>
      <c r="D43" s="28" t="s">
        <v>142</v>
      </c>
      <c r="E43" s="28" t="s">
        <v>95</v>
      </c>
      <c r="F43" s="28" t="s">
        <v>96</v>
      </c>
      <c r="G43" s="28" t="s">
        <v>112</v>
      </c>
      <c r="H43" s="28" t="s">
        <v>106</v>
      </c>
      <c r="I43" s="29">
        <v>45611</v>
      </c>
      <c r="J43" s="29" t="str">
        <f>TEXT(Table14[[#This Row],[Job Posted Date]],"mmmm")</f>
        <v>November</v>
      </c>
      <c r="K43" s="28">
        <v>2</v>
      </c>
      <c r="L43" s="29">
        <v>45611</v>
      </c>
      <c r="M43" s="28"/>
      <c r="N43" s="28"/>
      <c r="O43" s="28"/>
      <c r="P43" s="28" t="s">
        <v>99</v>
      </c>
      <c r="Q43" s="28">
        <v>11000</v>
      </c>
      <c r="R43" s="29">
        <v>45651</v>
      </c>
      <c r="S43" s="28" t="s">
        <v>100</v>
      </c>
      <c r="T43" s="28" t="s">
        <v>109</v>
      </c>
      <c r="U43" s="28" t="s">
        <v>117</v>
      </c>
      <c r="V43" s="28" t="str" cm="1">
        <f t="array" ref="V43">_xlfn.IFS(Table14[[#This Row],[Offer Date]]&gt;0,"Hired",Table14[[#This Row],[Interview Date]]&gt;0,"Interviewed",Table14[[#This Row],[Phone Screening Date]]&gt;0,"Phone Screened",Table14[[#This Row],[Application Date]]&gt;0,"Applied")</f>
        <v>Applied</v>
      </c>
    </row>
    <row r="44" spans="1:22" x14ac:dyDescent="0.3">
      <c r="A44" s="28">
        <v>16</v>
      </c>
      <c r="B44" s="28" t="s">
        <v>92</v>
      </c>
      <c r="C44" s="28" t="s">
        <v>143</v>
      </c>
      <c r="D44" s="28" t="s">
        <v>144</v>
      </c>
      <c r="E44" s="28" t="s">
        <v>95</v>
      </c>
      <c r="F44" s="28" t="s">
        <v>96</v>
      </c>
      <c r="G44" s="28" t="s">
        <v>97</v>
      </c>
      <c r="H44" s="28" t="s">
        <v>113</v>
      </c>
      <c r="I44" s="29">
        <v>45557</v>
      </c>
      <c r="J44" s="29" t="str">
        <f>TEXT(Table14[[#This Row],[Job Posted Date]],"mmmm")</f>
        <v>September</v>
      </c>
      <c r="K44" s="28">
        <v>3</v>
      </c>
      <c r="L44" s="29">
        <v>45557</v>
      </c>
      <c r="M44" s="28"/>
      <c r="N44" s="28"/>
      <c r="O44" s="28"/>
      <c r="P44" s="28" t="s">
        <v>99</v>
      </c>
      <c r="Q44" s="28">
        <v>8000</v>
      </c>
      <c r="R44" s="29">
        <v>45570</v>
      </c>
      <c r="S44" s="28" t="s">
        <v>100</v>
      </c>
      <c r="T44" s="28" t="s">
        <v>109</v>
      </c>
      <c r="U44" s="28" t="s">
        <v>117</v>
      </c>
      <c r="V44" s="28" t="str" cm="1">
        <f t="array" ref="V44">_xlfn.IFS(Table14[[#This Row],[Offer Date]]&gt;0,"Hired",Table14[[#This Row],[Interview Date]]&gt;0,"Interviewed",Table14[[#This Row],[Phone Screening Date]]&gt;0,"Phone Screened",Table14[[#This Row],[Application Date]]&gt;0,"Applied")</f>
        <v>Applied</v>
      </c>
    </row>
    <row r="45" spans="1:22" x14ac:dyDescent="0.3">
      <c r="A45" s="28">
        <v>17</v>
      </c>
      <c r="B45" s="28" t="s">
        <v>92</v>
      </c>
      <c r="C45" s="28" t="s">
        <v>145</v>
      </c>
      <c r="D45" s="28" t="s">
        <v>146</v>
      </c>
      <c r="E45" s="28" t="s">
        <v>95</v>
      </c>
      <c r="F45" s="28" t="s">
        <v>96</v>
      </c>
      <c r="G45" s="28" t="s">
        <v>97</v>
      </c>
      <c r="H45" s="28" t="s">
        <v>98</v>
      </c>
      <c r="I45" s="29">
        <v>45595</v>
      </c>
      <c r="J45" s="29" t="str">
        <f>TEXT(Table14[[#This Row],[Job Posted Date]],"mmmm")</f>
        <v>October</v>
      </c>
      <c r="K45" s="28">
        <v>5</v>
      </c>
      <c r="L45" s="29">
        <v>45595</v>
      </c>
      <c r="M45" s="28"/>
      <c r="N45" s="28"/>
      <c r="O45" s="28"/>
      <c r="P45" s="28" t="s">
        <v>99</v>
      </c>
      <c r="Q45" s="28">
        <v>10000</v>
      </c>
      <c r="R45" s="29">
        <v>45606</v>
      </c>
      <c r="S45" s="28" t="s">
        <v>100</v>
      </c>
      <c r="T45" s="28" t="s">
        <v>109</v>
      </c>
      <c r="U45" s="28" t="s">
        <v>117</v>
      </c>
      <c r="V45" s="28" t="str" cm="1">
        <f t="array" ref="V45">_xlfn.IFS(Table14[[#This Row],[Offer Date]]&gt;0,"Hired",Table14[[#This Row],[Interview Date]]&gt;0,"Interviewed",Table14[[#This Row],[Phone Screening Date]]&gt;0,"Phone Screened",Table14[[#This Row],[Application Date]]&gt;0,"Applied")</f>
        <v>Applied</v>
      </c>
    </row>
    <row r="46" spans="1:22" x14ac:dyDescent="0.3">
      <c r="A46" s="28">
        <v>18</v>
      </c>
      <c r="B46" s="28" t="s">
        <v>92</v>
      </c>
      <c r="C46" s="28" t="s">
        <v>147</v>
      </c>
      <c r="D46" s="28" t="s">
        <v>148</v>
      </c>
      <c r="E46" s="28" t="s">
        <v>95</v>
      </c>
      <c r="F46" s="28" t="s">
        <v>96</v>
      </c>
      <c r="G46" s="28" t="s">
        <v>112</v>
      </c>
      <c r="H46" s="28" t="s">
        <v>120</v>
      </c>
      <c r="I46" s="29">
        <v>45627</v>
      </c>
      <c r="J46" s="29" t="str">
        <f>TEXT(Table14[[#This Row],[Job Posted Date]],"mmmm")</f>
        <v>December</v>
      </c>
      <c r="K46" s="28">
        <v>2</v>
      </c>
      <c r="L46" s="29">
        <v>45627</v>
      </c>
      <c r="M46" s="28"/>
      <c r="N46" s="28"/>
      <c r="O46" s="28"/>
      <c r="P46" s="28" t="s">
        <v>99</v>
      </c>
      <c r="Q46" s="28">
        <v>7000</v>
      </c>
      <c r="R46" s="28"/>
      <c r="S46" s="28" t="s">
        <v>100</v>
      </c>
      <c r="T46" s="28" t="s">
        <v>109</v>
      </c>
      <c r="U46" s="28" t="s">
        <v>117</v>
      </c>
      <c r="V46" s="28" t="str" cm="1">
        <f t="array" ref="V46">_xlfn.IFS(Table14[[#This Row],[Offer Date]]&gt;0,"Hired",Table14[[#This Row],[Interview Date]]&gt;0,"Interviewed",Table14[[#This Row],[Phone Screening Date]]&gt;0,"Phone Screened",Table14[[#This Row],[Application Date]]&gt;0,"Applied")</f>
        <v>Applied</v>
      </c>
    </row>
    <row r="47" spans="1:22" x14ac:dyDescent="0.3">
      <c r="A47" s="28">
        <v>19</v>
      </c>
      <c r="B47" s="28" t="s">
        <v>92</v>
      </c>
      <c r="C47" s="28" t="s">
        <v>139</v>
      </c>
      <c r="D47" s="28" t="s">
        <v>149</v>
      </c>
      <c r="E47" s="28" t="s">
        <v>95</v>
      </c>
      <c r="F47" s="28" t="s">
        <v>96</v>
      </c>
      <c r="G47" s="28" t="s">
        <v>97</v>
      </c>
      <c r="H47" s="28" t="s">
        <v>106</v>
      </c>
      <c r="I47" s="29">
        <v>45616</v>
      </c>
      <c r="J47" s="29" t="str">
        <f>TEXT(Table14[[#This Row],[Job Posted Date]],"mmmm")</f>
        <v>November</v>
      </c>
      <c r="K47" s="28">
        <v>4</v>
      </c>
      <c r="L47" s="29">
        <v>45616</v>
      </c>
      <c r="M47" s="28"/>
      <c r="N47" s="28"/>
      <c r="O47" s="28"/>
      <c r="P47" s="28" t="s">
        <v>99</v>
      </c>
      <c r="Q47" s="28">
        <v>17000</v>
      </c>
      <c r="R47" s="29">
        <v>45626</v>
      </c>
      <c r="S47" s="28" t="s">
        <v>100</v>
      </c>
      <c r="T47" s="28" t="s">
        <v>101</v>
      </c>
      <c r="U47" s="28" t="s">
        <v>117</v>
      </c>
      <c r="V47" s="28" t="str" cm="1">
        <f t="array" ref="V47">_xlfn.IFS(Table14[[#This Row],[Offer Date]]&gt;0,"Hired",Table14[[#This Row],[Interview Date]]&gt;0,"Interviewed",Table14[[#This Row],[Phone Screening Date]]&gt;0,"Phone Screened",Table14[[#This Row],[Application Date]]&gt;0,"Applied")</f>
        <v>Applied</v>
      </c>
    </row>
    <row r="48" spans="1:22" x14ac:dyDescent="0.3">
      <c r="A48" s="28">
        <v>20</v>
      </c>
      <c r="B48" s="28" t="s">
        <v>92</v>
      </c>
      <c r="C48" s="28" t="s">
        <v>136</v>
      </c>
      <c r="D48" s="28" t="s">
        <v>150</v>
      </c>
      <c r="E48" s="28" t="s">
        <v>95</v>
      </c>
      <c r="F48" s="28" t="s">
        <v>96</v>
      </c>
      <c r="G48" s="28" t="s">
        <v>112</v>
      </c>
      <c r="H48" s="28" t="s">
        <v>120</v>
      </c>
      <c r="I48" s="29">
        <v>45631</v>
      </c>
      <c r="J48" s="29" t="str">
        <f>TEXT(Table14[[#This Row],[Job Posted Date]],"mmmm")</f>
        <v>December</v>
      </c>
      <c r="K48" s="28">
        <v>2</v>
      </c>
      <c r="L48" s="29">
        <v>45631</v>
      </c>
      <c r="M48" s="29">
        <v>45636</v>
      </c>
      <c r="N48" s="28"/>
      <c r="O48" s="28"/>
      <c r="P48" s="28" t="s">
        <v>121</v>
      </c>
      <c r="Q48" s="28">
        <v>9000</v>
      </c>
      <c r="R48" s="28"/>
      <c r="S48" s="28" t="s">
        <v>108</v>
      </c>
      <c r="T48" s="28" t="s">
        <v>109</v>
      </c>
      <c r="U48" s="28"/>
      <c r="V48" s="28" t="str" cm="1">
        <f t="array" ref="V48">_xlfn.IFS(Table14[[#This Row],[Offer Date]]&gt;0,"Hired",Table14[[#This Row],[Interview Date]]&gt;0,"Interviewed",Table14[[#This Row],[Phone Screening Date]]&gt;0,"Phone Screened",Table14[[#This Row],[Application Date]]&gt;0,"Applied")</f>
        <v>Phone Screened</v>
      </c>
    </row>
    <row r="49" spans="1:22" x14ac:dyDescent="0.3">
      <c r="A49" s="28">
        <v>21</v>
      </c>
      <c r="B49" s="28" t="s">
        <v>92</v>
      </c>
      <c r="C49" s="28" t="s">
        <v>125</v>
      </c>
      <c r="D49" s="28" t="s">
        <v>151</v>
      </c>
      <c r="E49" s="28" t="s">
        <v>95</v>
      </c>
      <c r="F49" s="28" t="s">
        <v>96</v>
      </c>
      <c r="G49" s="28" t="s">
        <v>97</v>
      </c>
      <c r="H49" s="28" t="s">
        <v>106</v>
      </c>
      <c r="I49" s="29">
        <v>45606</v>
      </c>
      <c r="J49" s="29" t="str">
        <f>TEXT(Table14[[#This Row],[Job Posted Date]],"mmmm")</f>
        <v>November</v>
      </c>
      <c r="K49" s="28">
        <v>3</v>
      </c>
      <c r="L49" s="29">
        <v>45606</v>
      </c>
      <c r="M49" s="29">
        <v>45611</v>
      </c>
      <c r="N49" s="28"/>
      <c r="O49" s="28"/>
      <c r="P49" s="28" t="s">
        <v>99</v>
      </c>
      <c r="Q49" s="28">
        <v>14000</v>
      </c>
      <c r="R49" s="29">
        <v>45641</v>
      </c>
      <c r="S49" s="28" t="s">
        <v>100</v>
      </c>
      <c r="T49" s="28" t="s">
        <v>101</v>
      </c>
      <c r="U49" s="28" t="s">
        <v>117</v>
      </c>
      <c r="V49" s="28" t="str" cm="1">
        <f t="array" ref="V49">_xlfn.IFS(Table14[[#This Row],[Offer Date]]&gt;0,"Hired",Table14[[#This Row],[Interview Date]]&gt;0,"Interviewed",Table14[[#This Row],[Phone Screening Date]]&gt;0,"Phone Screened",Table14[[#This Row],[Application Date]]&gt;0,"Applied")</f>
        <v>Phone Screened</v>
      </c>
    </row>
    <row r="50" spans="1:22" x14ac:dyDescent="0.3">
      <c r="A50" s="28">
        <v>22</v>
      </c>
      <c r="B50" s="28" t="s">
        <v>92</v>
      </c>
      <c r="C50" s="28" t="s">
        <v>152</v>
      </c>
      <c r="D50" s="28" t="s">
        <v>153</v>
      </c>
      <c r="E50" s="28" t="s">
        <v>95</v>
      </c>
      <c r="F50" s="28" t="s">
        <v>96</v>
      </c>
      <c r="G50" s="28" t="s">
        <v>105</v>
      </c>
      <c r="H50" s="28" t="s">
        <v>98</v>
      </c>
      <c r="I50" s="29">
        <v>45590</v>
      </c>
      <c r="J50" s="29" t="str">
        <f>TEXT(Table14[[#This Row],[Job Posted Date]],"mmmm")</f>
        <v>October</v>
      </c>
      <c r="K50" s="28">
        <v>2</v>
      </c>
      <c r="L50" s="29">
        <v>45590</v>
      </c>
      <c r="M50" s="29">
        <v>45595</v>
      </c>
      <c r="N50" s="28"/>
      <c r="O50" s="28"/>
      <c r="P50" s="28" t="s">
        <v>121</v>
      </c>
      <c r="Q50" s="28">
        <v>12000</v>
      </c>
      <c r="R50" s="28"/>
      <c r="S50" s="28" t="s">
        <v>108</v>
      </c>
      <c r="T50" s="28" t="s">
        <v>122</v>
      </c>
      <c r="U50" s="28"/>
      <c r="V50" s="28" t="str" cm="1">
        <f t="array" ref="V50">_xlfn.IFS(Table14[[#This Row],[Offer Date]]&gt;0,"Hired",Table14[[#This Row],[Interview Date]]&gt;0,"Interviewed",Table14[[#This Row],[Phone Screening Date]]&gt;0,"Phone Screened",Table14[[#This Row],[Application Date]]&gt;0,"Applied")</f>
        <v>Phone Screened</v>
      </c>
    </row>
    <row r="51" spans="1:22" x14ac:dyDescent="0.3">
      <c r="A51" s="28">
        <v>23</v>
      </c>
      <c r="B51" s="28" t="s">
        <v>92</v>
      </c>
      <c r="C51" s="28" t="s">
        <v>93</v>
      </c>
      <c r="D51" s="28" t="s">
        <v>154</v>
      </c>
      <c r="E51" s="28" t="s">
        <v>95</v>
      </c>
      <c r="F51" s="28" t="s">
        <v>96</v>
      </c>
      <c r="G51" s="28" t="s">
        <v>112</v>
      </c>
      <c r="H51" s="28" t="s">
        <v>113</v>
      </c>
      <c r="I51" s="29">
        <v>45536</v>
      </c>
      <c r="J51" s="29" t="str">
        <f>TEXT(Table14[[#This Row],[Job Posted Date]],"mmmm")</f>
        <v>September</v>
      </c>
      <c r="K51" s="28">
        <v>5</v>
      </c>
      <c r="L51" s="29">
        <v>45536</v>
      </c>
      <c r="M51" s="29">
        <v>45541</v>
      </c>
      <c r="N51" s="28"/>
      <c r="O51" s="28"/>
      <c r="P51" s="28" t="s">
        <v>99</v>
      </c>
      <c r="Q51" s="28">
        <v>18000</v>
      </c>
      <c r="R51" s="29">
        <v>45560</v>
      </c>
      <c r="S51" s="28" t="s">
        <v>100</v>
      </c>
      <c r="T51" s="28" t="s">
        <v>114</v>
      </c>
      <c r="U51" s="28" t="s">
        <v>155</v>
      </c>
      <c r="V51" s="28" t="str" cm="1">
        <f t="array" ref="V51">_xlfn.IFS(Table14[[#This Row],[Offer Date]]&gt;0,"Hired",Table14[[#This Row],[Interview Date]]&gt;0,"Interviewed",Table14[[#This Row],[Phone Screening Date]]&gt;0,"Phone Screened",Table14[[#This Row],[Application Date]]&gt;0,"Applied")</f>
        <v>Phone Screened</v>
      </c>
    </row>
    <row r="52" spans="1:22" x14ac:dyDescent="0.3">
      <c r="A52" s="28">
        <v>24</v>
      </c>
      <c r="B52" s="28" t="s">
        <v>92</v>
      </c>
      <c r="C52" s="28" t="s">
        <v>130</v>
      </c>
      <c r="D52" s="28" t="s">
        <v>156</v>
      </c>
      <c r="E52" s="28" t="s">
        <v>95</v>
      </c>
      <c r="F52" s="28" t="s">
        <v>96</v>
      </c>
      <c r="G52" s="28" t="s">
        <v>105</v>
      </c>
      <c r="H52" s="28" t="s">
        <v>98</v>
      </c>
      <c r="I52" s="29">
        <v>45570</v>
      </c>
      <c r="J52" s="29" t="str">
        <f>TEXT(Table14[[#This Row],[Job Posted Date]],"mmmm")</f>
        <v>October</v>
      </c>
      <c r="K52" s="28">
        <v>1</v>
      </c>
      <c r="L52" s="29">
        <v>45570</v>
      </c>
      <c r="M52" s="29">
        <v>45575</v>
      </c>
      <c r="N52" s="28"/>
      <c r="O52" s="28"/>
      <c r="P52" s="28" t="s">
        <v>99</v>
      </c>
      <c r="Q52" s="28">
        <v>7000</v>
      </c>
      <c r="R52" s="29">
        <v>45616</v>
      </c>
      <c r="S52" s="28" t="s">
        <v>100</v>
      </c>
      <c r="T52" s="28" t="s">
        <v>109</v>
      </c>
      <c r="U52" s="28" t="s">
        <v>155</v>
      </c>
      <c r="V52" s="28" t="str" cm="1">
        <f t="array" ref="V52">_xlfn.IFS(Table14[[#This Row],[Offer Date]]&gt;0,"Hired",Table14[[#This Row],[Interview Date]]&gt;0,"Interviewed",Table14[[#This Row],[Phone Screening Date]]&gt;0,"Phone Screened",Table14[[#This Row],[Application Date]]&gt;0,"Applied")</f>
        <v>Phone Screened</v>
      </c>
    </row>
    <row r="53" spans="1:22" x14ac:dyDescent="0.3">
      <c r="A53" s="28">
        <v>25</v>
      </c>
      <c r="B53" s="28" t="s">
        <v>92</v>
      </c>
      <c r="C53" s="28" t="s">
        <v>143</v>
      </c>
      <c r="D53" s="28" t="s">
        <v>157</v>
      </c>
      <c r="E53" s="28" t="s">
        <v>95</v>
      </c>
      <c r="F53" s="28" t="s">
        <v>96</v>
      </c>
      <c r="G53" s="28" t="s">
        <v>97</v>
      </c>
      <c r="H53" s="28" t="s">
        <v>120</v>
      </c>
      <c r="I53" s="29">
        <v>45636</v>
      </c>
      <c r="J53" s="29" t="str">
        <f>TEXT(Table14[[#This Row],[Job Posted Date]],"mmmm")</f>
        <v>December</v>
      </c>
      <c r="K53" s="28">
        <v>2</v>
      </c>
      <c r="L53" s="29">
        <v>45636</v>
      </c>
      <c r="M53" s="29">
        <v>45641</v>
      </c>
      <c r="N53" s="28"/>
      <c r="O53" s="28"/>
      <c r="P53" s="28" t="s">
        <v>121</v>
      </c>
      <c r="Q53" s="28">
        <v>9500</v>
      </c>
      <c r="R53" s="28"/>
      <c r="S53" s="28" t="s">
        <v>108</v>
      </c>
      <c r="T53" s="28" t="s">
        <v>109</v>
      </c>
      <c r="U53" s="28"/>
      <c r="V53" s="28" t="str" cm="1">
        <f t="array" ref="V53">_xlfn.IFS(Table14[[#This Row],[Offer Date]]&gt;0,"Hired",Table14[[#This Row],[Interview Date]]&gt;0,"Interviewed",Table14[[#This Row],[Phone Screening Date]]&gt;0,"Phone Screened",Table14[[#This Row],[Application Date]]&gt;0,"Applied")</f>
        <v>Phone Screened</v>
      </c>
    </row>
    <row r="54" spans="1:22" x14ac:dyDescent="0.3">
      <c r="A54" s="28">
        <v>26</v>
      </c>
      <c r="B54" s="28" t="s">
        <v>92</v>
      </c>
      <c r="C54" s="28" t="s">
        <v>118</v>
      </c>
      <c r="D54" s="28" t="s">
        <v>158</v>
      </c>
      <c r="E54" s="28" t="s">
        <v>95</v>
      </c>
      <c r="F54" s="28" t="s">
        <v>96</v>
      </c>
      <c r="G54" s="28" t="s">
        <v>105</v>
      </c>
      <c r="H54" s="28" t="s">
        <v>113</v>
      </c>
      <c r="I54" s="29">
        <v>45553</v>
      </c>
      <c r="J54" s="29" t="str">
        <f>TEXT(Table14[[#This Row],[Job Posted Date]],"mmmm")</f>
        <v>September</v>
      </c>
      <c r="K54" s="28">
        <v>2</v>
      </c>
      <c r="L54" s="29">
        <v>45553</v>
      </c>
      <c r="M54" s="29">
        <v>45558</v>
      </c>
      <c r="N54" s="28"/>
      <c r="O54" s="28"/>
      <c r="P54" s="28" t="s">
        <v>99</v>
      </c>
      <c r="Q54" s="28">
        <v>7000</v>
      </c>
      <c r="R54" s="29">
        <v>45590</v>
      </c>
      <c r="S54" s="28" t="s">
        <v>100</v>
      </c>
      <c r="T54" s="28" t="s">
        <v>109</v>
      </c>
      <c r="U54" s="28" t="s">
        <v>155</v>
      </c>
      <c r="V54" s="28" t="str" cm="1">
        <f t="array" ref="V54">_xlfn.IFS(Table14[[#This Row],[Offer Date]]&gt;0,"Hired",Table14[[#This Row],[Interview Date]]&gt;0,"Interviewed",Table14[[#This Row],[Phone Screening Date]]&gt;0,"Phone Screened",Table14[[#This Row],[Application Date]]&gt;0,"Applied")</f>
        <v>Phone Screened</v>
      </c>
    </row>
    <row r="55" spans="1:22" x14ac:dyDescent="0.3">
      <c r="A55" s="28">
        <v>27</v>
      </c>
      <c r="B55" s="28" t="s">
        <v>92</v>
      </c>
      <c r="C55" s="28" t="s">
        <v>141</v>
      </c>
      <c r="D55" s="28" t="s">
        <v>159</v>
      </c>
      <c r="E55" s="28" t="s">
        <v>95</v>
      </c>
      <c r="F55" s="28" t="s">
        <v>96</v>
      </c>
      <c r="G55" s="28" t="s">
        <v>112</v>
      </c>
      <c r="H55" s="28" t="s">
        <v>98</v>
      </c>
      <c r="I55" s="29">
        <v>45580</v>
      </c>
      <c r="J55" s="29" t="str">
        <f>TEXT(Table14[[#This Row],[Job Posted Date]],"mmmm")</f>
        <v>October</v>
      </c>
      <c r="K55" s="28">
        <v>4</v>
      </c>
      <c r="L55" s="29">
        <v>45580</v>
      </c>
      <c r="M55" s="29">
        <v>45585</v>
      </c>
      <c r="N55" s="29">
        <v>45590</v>
      </c>
      <c r="O55" s="28"/>
      <c r="P55" s="28" t="s">
        <v>99</v>
      </c>
      <c r="Q55" s="28">
        <v>14000</v>
      </c>
      <c r="R55" s="29">
        <v>45601</v>
      </c>
      <c r="S55" s="28" t="s">
        <v>100</v>
      </c>
      <c r="T55" s="28" t="s">
        <v>101</v>
      </c>
      <c r="U55" s="28" t="s">
        <v>155</v>
      </c>
      <c r="V55" s="28" t="str" cm="1">
        <f t="array" ref="V55">_xlfn.IFS(Table14[[#This Row],[Offer Date]]&gt;0,"Hired",Table14[[#This Row],[Interview Date]]&gt;0,"Interviewed",Table14[[#This Row],[Phone Screening Date]]&gt;0,"Phone Screened",Table14[[#This Row],[Application Date]]&gt;0,"Applied")</f>
        <v>Interviewed</v>
      </c>
    </row>
    <row r="56" spans="1:22" x14ac:dyDescent="0.3">
      <c r="A56" s="28">
        <v>28</v>
      </c>
      <c r="B56" s="28" t="s">
        <v>92</v>
      </c>
      <c r="C56" s="28" t="s">
        <v>128</v>
      </c>
      <c r="D56" s="28" t="s">
        <v>160</v>
      </c>
      <c r="E56" s="28" t="s">
        <v>95</v>
      </c>
      <c r="F56" s="28" t="s">
        <v>96</v>
      </c>
      <c r="G56" s="28" t="s">
        <v>97</v>
      </c>
      <c r="H56" s="28" t="s">
        <v>106</v>
      </c>
      <c r="I56" s="29">
        <v>45621</v>
      </c>
      <c r="J56" s="29" t="str">
        <f>TEXT(Table14[[#This Row],[Job Posted Date]],"mmmm")</f>
        <v>November</v>
      </c>
      <c r="K56" s="28">
        <v>3</v>
      </c>
      <c r="L56" s="29">
        <v>45621</v>
      </c>
      <c r="M56" s="29">
        <v>45626</v>
      </c>
      <c r="N56" s="28"/>
      <c r="O56" s="28"/>
      <c r="P56" s="28" t="s">
        <v>121</v>
      </c>
      <c r="Q56" s="28">
        <v>8000</v>
      </c>
      <c r="R56" s="28"/>
      <c r="S56" s="28" t="s">
        <v>108</v>
      </c>
      <c r="T56" s="28" t="s">
        <v>109</v>
      </c>
      <c r="U56" s="28"/>
      <c r="V56" s="28" t="str" cm="1">
        <f t="array" ref="V56">_xlfn.IFS(Table14[[#This Row],[Offer Date]]&gt;0,"Hired",Table14[[#This Row],[Interview Date]]&gt;0,"Interviewed",Table14[[#This Row],[Phone Screening Date]]&gt;0,"Phone Screened",Table14[[#This Row],[Application Date]]&gt;0,"Applied")</f>
        <v>Phone Screened</v>
      </c>
    </row>
    <row r="57" spans="1:22" x14ac:dyDescent="0.3">
      <c r="A57" s="28">
        <v>29</v>
      </c>
      <c r="B57" s="28" t="s">
        <v>92</v>
      </c>
      <c r="C57" s="28" t="s">
        <v>139</v>
      </c>
      <c r="D57" s="28" t="s">
        <v>161</v>
      </c>
      <c r="E57" s="28" t="s">
        <v>95</v>
      </c>
      <c r="F57" s="28" t="s">
        <v>96</v>
      </c>
      <c r="G57" s="28" t="s">
        <v>105</v>
      </c>
      <c r="H57" s="28" t="s">
        <v>98</v>
      </c>
      <c r="I57" s="29">
        <v>45595</v>
      </c>
      <c r="J57" s="29" t="str">
        <f>TEXT(Table14[[#This Row],[Job Posted Date]],"mmmm")</f>
        <v>October</v>
      </c>
      <c r="K57" s="28">
        <v>3</v>
      </c>
      <c r="L57" s="29">
        <v>45595</v>
      </c>
      <c r="M57" s="29">
        <v>45600</v>
      </c>
      <c r="N57" s="29">
        <v>45605</v>
      </c>
      <c r="O57" s="29">
        <v>45610</v>
      </c>
      <c r="P57" s="28" t="s">
        <v>107</v>
      </c>
      <c r="Q57" s="28">
        <v>15000</v>
      </c>
      <c r="R57" s="29">
        <v>45631</v>
      </c>
      <c r="S57" s="28" t="s">
        <v>100</v>
      </c>
      <c r="T57" s="28" t="s">
        <v>122</v>
      </c>
      <c r="U57" s="28"/>
      <c r="V57" s="28" t="str" cm="1">
        <f t="array" ref="V57">_xlfn.IFS(Table14[[#This Row],[Offer Date]]&gt;0,"Hired",Table14[[#This Row],[Interview Date]]&gt;0,"Interviewed",Table14[[#This Row],[Phone Screening Date]]&gt;0,"Phone Screened",Table14[[#This Row],[Application Date]]&gt;0,"Applied")</f>
        <v>Hired</v>
      </c>
    </row>
    <row r="58" spans="1:22" x14ac:dyDescent="0.3">
      <c r="A58" s="28">
        <v>30</v>
      </c>
      <c r="B58" s="28" t="s">
        <v>92</v>
      </c>
      <c r="C58" s="28" t="s">
        <v>115</v>
      </c>
      <c r="D58" s="28" t="s">
        <v>162</v>
      </c>
      <c r="E58" s="28" t="s">
        <v>95</v>
      </c>
      <c r="F58" s="28" t="s">
        <v>96</v>
      </c>
      <c r="G58" s="28" t="s">
        <v>112</v>
      </c>
      <c r="H58" s="28" t="s">
        <v>106</v>
      </c>
      <c r="I58" s="29">
        <v>45606</v>
      </c>
      <c r="J58" s="29" t="str">
        <f>TEXT(Table14[[#This Row],[Job Posted Date]],"mmmm")</f>
        <v>November</v>
      </c>
      <c r="K58" s="28">
        <v>2</v>
      </c>
      <c r="L58" s="29">
        <v>45606</v>
      </c>
      <c r="M58" s="29">
        <v>45611</v>
      </c>
      <c r="N58" s="28"/>
      <c r="O58" s="28"/>
      <c r="P58" s="28" t="s">
        <v>99</v>
      </c>
      <c r="Q58" s="28">
        <v>13000</v>
      </c>
      <c r="R58" s="28"/>
      <c r="S58" s="28" t="s">
        <v>100</v>
      </c>
      <c r="T58" s="28" t="s">
        <v>122</v>
      </c>
      <c r="U58" s="28" t="s">
        <v>155</v>
      </c>
      <c r="V58" s="28" t="str" cm="1">
        <f t="array" ref="V58">_xlfn.IFS(Table14[[#This Row],[Offer Date]]&gt;0,"Hired",Table14[[#This Row],[Interview Date]]&gt;0,"Interviewed",Table14[[#This Row],[Phone Screening Date]]&gt;0,"Phone Screened",Table14[[#This Row],[Application Date]]&gt;0,"Applied")</f>
        <v>Phone Screened</v>
      </c>
    </row>
    <row r="59" spans="1:22" x14ac:dyDescent="0.3">
      <c r="A59" s="28">
        <v>31</v>
      </c>
      <c r="B59" s="28" t="s">
        <v>92</v>
      </c>
      <c r="C59" s="28" t="s">
        <v>93</v>
      </c>
      <c r="D59" s="28" t="s">
        <v>163</v>
      </c>
      <c r="E59" s="28" t="s">
        <v>95</v>
      </c>
      <c r="F59" s="28" t="s">
        <v>96</v>
      </c>
      <c r="G59" s="28" t="s">
        <v>112</v>
      </c>
      <c r="H59" s="28" t="s">
        <v>113</v>
      </c>
      <c r="I59" s="29">
        <v>45545</v>
      </c>
      <c r="J59" s="29" t="str">
        <f>TEXT(Table14[[#This Row],[Job Posted Date]],"mmmm")</f>
        <v>September</v>
      </c>
      <c r="K59" s="28">
        <v>2</v>
      </c>
      <c r="L59" s="29">
        <v>45545</v>
      </c>
      <c r="M59" s="29">
        <v>45550</v>
      </c>
      <c r="N59" s="28"/>
      <c r="O59" s="28"/>
      <c r="P59" s="28" t="s">
        <v>99</v>
      </c>
      <c r="Q59" s="28">
        <v>12000</v>
      </c>
      <c r="R59" s="28"/>
      <c r="S59" s="28" t="s">
        <v>100</v>
      </c>
      <c r="T59" s="28" t="s">
        <v>122</v>
      </c>
      <c r="U59" s="28" t="s">
        <v>155</v>
      </c>
      <c r="V59" s="28" t="str" cm="1">
        <f t="array" ref="V59">_xlfn.IFS(Table14[[#This Row],[Offer Date]]&gt;0,"Hired",Table14[[#This Row],[Interview Date]]&gt;0,"Interviewed",Table14[[#This Row],[Phone Screening Date]]&gt;0,"Phone Screened",Table14[[#This Row],[Application Date]]&gt;0,"Applied")</f>
        <v>Phone Screened</v>
      </c>
    </row>
    <row r="60" spans="1:22" x14ac:dyDescent="0.3">
      <c r="A60" s="28">
        <v>32</v>
      </c>
      <c r="B60" s="28" t="s">
        <v>92</v>
      </c>
      <c r="C60" s="28" t="s">
        <v>125</v>
      </c>
      <c r="D60" s="28" t="s">
        <v>164</v>
      </c>
      <c r="E60" s="28" t="s">
        <v>95</v>
      </c>
      <c r="F60" s="28" t="s">
        <v>96</v>
      </c>
      <c r="G60" s="28" t="s">
        <v>97</v>
      </c>
      <c r="H60" s="28" t="s">
        <v>106</v>
      </c>
      <c r="I60" s="29">
        <v>45608</v>
      </c>
      <c r="J60" s="29" t="str">
        <f>TEXT(Table14[[#This Row],[Job Posted Date]],"mmmm")</f>
        <v>November</v>
      </c>
      <c r="K60" s="28">
        <v>3</v>
      </c>
      <c r="L60" s="29">
        <v>45608</v>
      </c>
      <c r="M60" s="29">
        <v>45613</v>
      </c>
      <c r="N60" s="29">
        <v>45618</v>
      </c>
      <c r="O60" s="28"/>
      <c r="P60" s="28" t="s">
        <v>99</v>
      </c>
      <c r="Q60" s="28">
        <v>10000</v>
      </c>
      <c r="R60" s="28"/>
      <c r="S60" s="28" t="s">
        <v>100</v>
      </c>
      <c r="T60" s="28" t="s">
        <v>109</v>
      </c>
      <c r="U60" s="28" t="s">
        <v>155</v>
      </c>
      <c r="V60" s="28" t="str" cm="1">
        <f t="array" ref="V60">_xlfn.IFS(Table14[[#This Row],[Offer Date]]&gt;0,"Hired",Table14[[#This Row],[Interview Date]]&gt;0,"Interviewed",Table14[[#This Row],[Phone Screening Date]]&gt;0,"Phone Screened",Table14[[#This Row],[Application Date]]&gt;0,"Applied")</f>
        <v>Interviewed</v>
      </c>
    </row>
    <row r="61" spans="1:22" x14ac:dyDescent="0.3">
      <c r="A61" s="28">
        <v>33</v>
      </c>
      <c r="B61" s="28" t="s">
        <v>92</v>
      </c>
      <c r="C61" s="28" t="s">
        <v>123</v>
      </c>
      <c r="D61" s="28" t="s">
        <v>165</v>
      </c>
      <c r="E61" s="28" t="s">
        <v>95</v>
      </c>
      <c r="F61" s="28" t="s">
        <v>96</v>
      </c>
      <c r="G61" s="28" t="s">
        <v>105</v>
      </c>
      <c r="H61" s="28" t="s">
        <v>113</v>
      </c>
      <c r="I61" s="29">
        <v>45553</v>
      </c>
      <c r="J61" s="29" t="str">
        <f>TEXT(Table14[[#This Row],[Job Posted Date]],"mmmm")</f>
        <v>September</v>
      </c>
      <c r="K61" s="28">
        <v>4</v>
      </c>
      <c r="L61" s="29">
        <v>45553</v>
      </c>
      <c r="M61" s="29">
        <v>45558</v>
      </c>
      <c r="N61" s="29">
        <v>45563</v>
      </c>
      <c r="O61" s="29">
        <v>45568</v>
      </c>
      <c r="P61" s="28" t="s">
        <v>107</v>
      </c>
      <c r="Q61" s="28">
        <v>22000</v>
      </c>
      <c r="R61" s="29">
        <v>45587</v>
      </c>
      <c r="S61" s="28" t="s">
        <v>100</v>
      </c>
      <c r="T61" s="28" t="s">
        <v>114</v>
      </c>
      <c r="U61" s="28"/>
      <c r="V61" s="28" t="str" cm="1">
        <f t="array" ref="V61">_xlfn.IFS(Table14[[#This Row],[Offer Date]]&gt;0,"Hired",Table14[[#This Row],[Interview Date]]&gt;0,"Interviewed",Table14[[#This Row],[Phone Screening Date]]&gt;0,"Phone Screened",Table14[[#This Row],[Application Date]]&gt;0,"Applied")</f>
        <v>Hired</v>
      </c>
    </row>
    <row r="62" spans="1:22" x14ac:dyDescent="0.3">
      <c r="A62" s="28">
        <v>34</v>
      </c>
      <c r="B62" s="28" t="s">
        <v>92</v>
      </c>
      <c r="C62" s="28" t="s">
        <v>103</v>
      </c>
      <c r="D62" s="28" t="s">
        <v>166</v>
      </c>
      <c r="E62" s="28" t="s">
        <v>95</v>
      </c>
      <c r="F62" s="28" t="s">
        <v>96</v>
      </c>
      <c r="G62" s="28" t="s">
        <v>112</v>
      </c>
      <c r="H62" s="28" t="s">
        <v>98</v>
      </c>
      <c r="I62" s="29">
        <v>45590</v>
      </c>
      <c r="J62" s="29" t="str">
        <f>TEXT(Table14[[#This Row],[Job Posted Date]],"mmmm")</f>
        <v>October</v>
      </c>
      <c r="K62" s="28">
        <v>1</v>
      </c>
      <c r="L62" s="29">
        <v>45590</v>
      </c>
      <c r="M62" s="29">
        <v>45595</v>
      </c>
      <c r="N62" s="29">
        <v>45600</v>
      </c>
      <c r="O62" s="29">
        <v>45605</v>
      </c>
      <c r="P62" s="28" t="s">
        <v>121</v>
      </c>
      <c r="Q62" s="28">
        <v>8000</v>
      </c>
      <c r="R62" s="29"/>
      <c r="S62" s="28" t="s">
        <v>108</v>
      </c>
      <c r="T62" s="28" t="s">
        <v>109</v>
      </c>
      <c r="U62" s="28"/>
      <c r="V62" s="28" t="str" cm="1">
        <f t="array" ref="V62">_xlfn.IFS(Table14[[#This Row],[Offer Date]]&gt;0,"Hired",Table14[[#This Row],[Interview Date]]&gt;0,"Interviewed",Table14[[#This Row],[Phone Screening Date]]&gt;0,"Phone Screened",Table14[[#This Row],[Application Date]]&gt;0,"Applied")</f>
        <v>Hired</v>
      </c>
    </row>
    <row r="63" spans="1:22" x14ac:dyDescent="0.3">
      <c r="A63" s="28">
        <v>35</v>
      </c>
      <c r="B63" s="28" t="s">
        <v>92</v>
      </c>
      <c r="C63" s="28" t="s">
        <v>134</v>
      </c>
      <c r="D63" s="28" t="s">
        <v>167</v>
      </c>
      <c r="E63" s="28" t="s">
        <v>95</v>
      </c>
      <c r="F63" s="28" t="s">
        <v>96</v>
      </c>
      <c r="G63" s="28" t="s">
        <v>97</v>
      </c>
      <c r="H63" s="28" t="s">
        <v>120</v>
      </c>
      <c r="I63" s="29">
        <v>45631</v>
      </c>
      <c r="J63" s="29" t="str">
        <f>TEXT(Table14[[#This Row],[Job Posted Date]],"mmmm")</f>
        <v>December</v>
      </c>
      <c r="K63" s="28">
        <v>3</v>
      </c>
      <c r="L63" s="29">
        <v>45631</v>
      </c>
      <c r="M63" s="29">
        <v>45636</v>
      </c>
      <c r="N63" s="29">
        <v>45641</v>
      </c>
      <c r="O63" s="28"/>
      <c r="P63" s="28" t="s">
        <v>99</v>
      </c>
      <c r="Q63" s="28">
        <v>13000</v>
      </c>
      <c r="R63" s="28"/>
      <c r="S63" s="28" t="s">
        <v>100</v>
      </c>
      <c r="T63" s="28" t="s">
        <v>122</v>
      </c>
      <c r="U63" s="28" t="s">
        <v>155</v>
      </c>
      <c r="V63" s="28" t="str" cm="1">
        <f t="array" ref="V63">_xlfn.IFS(Table14[[#This Row],[Offer Date]]&gt;0,"Hired",Table14[[#This Row],[Interview Date]]&gt;0,"Interviewed",Table14[[#This Row],[Phone Screening Date]]&gt;0,"Phone Screened",Table14[[#This Row],[Application Date]]&gt;0,"Applied")</f>
        <v>Interviewed</v>
      </c>
    </row>
    <row r="64" spans="1:22" x14ac:dyDescent="0.3">
      <c r="A64" s="28">
        <v>36</v>
      </c>
      <c r="B64" s="28" t="s">
        <v>92</v>
      </c>
      <c r="C64" s="28" t="s">
        <v>139</v>
      </c>
      <c r="D64" s="28" t="s">
        <v>168</v>
      </c>
      <c r="E64" s="28" t="s">
        <v>95</v>
      </c>
      <c r="F64" s="28" t="s">
        <v>96</v>
      </c>
      <c r="G64" s="28" t="s">
        <v>112</v>
      </c>
      <c r="H64" s="28" t="s">
        <v>98</v>
      </c>
      <c r="I64" s="29">
        <v>45575</v>
      </c>
      <c r="J64" s="29" t="str">
        <f>TEXT(Table14[[#This Row],[Job Posted Date]],"mmmm")</f>
        <v>October</v>
      </c>
      <c r="K64" s="28">
        <v>2</v>
      </c>
      <c r="L64" s="29">
        <v>45575</v>
      </c>
      <c r="M64" s="29">
        <v>45580</v>
      </c>
      <c r="N64" s="29">
        <v>45585</v>
      </c>
      <c r="O64" s="28"/>
      <c r="P64" s="28" t="s">
        <v>99</v>
      </c>
      <c r="Q64" s="28">
        <v>9000</v>
      </c>
      <c r="R64" s="29">
        <v>45616</v>
      </c>
      <c r="S64" s="28" t="s">
        <v>100</v>
      </c>
      <c r="T64" s="28" t="s">
        <v>109</v>
      </c>
      <c r="U64" s="28" t="s">
        <v>155</v>
      </c>
      <c r="V64" s="28" t="str" cm="1">
        <f t="array" ref="V64">_xlfn.IFS(Table14[[#This Row],[Offer Date]]&gt;0,"Hired",Table14[[#This Row],[Interview Date]]&gt;0,"Interviewed",Table14[[#This Row],[Phone Screening Date]]&gt;0,"Phone Screened",Table14[[#This Row],[Application Date]]&gt;0,"Applied")</f>
        <v>Interviewed</v>
      </c>
    </row>
    <row r="65" spans="1:22" x14ac:dyDescent="0.3">
      <c r="A65" s="28">
        <v>37</v>
      </c>
      <c r="B65" s="28" t="s">
        <v>92</v>
      </c>
      <c r="C65" s="28" t="s">
        <v>136</v>
      </c>
      <c r="D65" s="28" t="s">
        <v>169</v>
      </c>
      <c r="E65" s="28" t="s">
        <v>95</v>
      </c>
      <c r="F65" s="28" t="s">
        <v>96</v>
      </c>
      <c r="G65" s="28" t="s">
        <v>105</v>
      </c>
      <c r="H65" s="28" t="s">
        <v>106</v>
      </c>
      <c r="I65" s="29">
        <v>45611</v>
      </c>
      <c r="J65" s="29" t="str">
        <f>TEXT(Table14[[#This Row],[Job Posted Date]],"mmmm")</f>
        <v>November</v>
      </c>
      <c r="K65" s="28">
        <v>5</v>
      </c>
      <c r="L65" s="29">
        <v>45611</v>
      </c>
      <c r="M65" s="29">
        <v>45616</v>
      </c>
      <c r="N65" s="29">
        <v>45621</v>
      </c>
      <c r="O65" s="28"/>
      <c r="P65" s="28" t="s">
        <v>99</v>
      </c>
      <c r="Q65" s="28">
        <v>10000</v>
      </c>
      <c r="R65" s="29">
        <v>45646</v>
      </c>
      <c r="S65" s="28" t="s">
        <v>100</v>
      </c>
      <c r="T65" s="28" t="s">
        <v>109</v>
      </c>
      <c r="U65" s="28" t="s">
        <v>117</v>
      </c>
      <c r="V65" s="28" t="str" cm="1">
        <f t="array" ref="V65">_xlfn.IFS(Table14[[#This Row],[Offer Date]]&gt;0,"Hired",Table14[[#This Row],[Interview Date]]&gt;0,"Interviewed",Table14[[#This Row],[Phone Screening Date]]&gt;0,"Phone Screened",Table14[[#This Row],[Application Date]]&gt;0,"Applied")</f>
        <v>Interviewed</v>
      </c>
    </row>
    <row r="66" spans="1:22" x14ac:dyDescent="0.3">
      <c r="A66" s="28">
        <v>38</v>
      </c>
      <c r="B66" s="28" t="s">
        <v>92</v>
      </c>
      <c r="C66" s="28" t="s">
        <v>110</v>
      </c>
      <c r="D66" s="28" t="s">
        <v>170</v>
      </c>
      <c r="E66" s="28" t="s">
        <v>95</v>
      </c>
      <c r="F66" s="28" t="s">
        <v>96</v>
      </c>
      <c r="G66" s="28" t="s">
        <v>97</v>
      </c>
      <c r="H66" s="28" t="s">
        <v>120</v>
      </c>
      <c r="I66" s="29">
        <v>45627</v>
      </c>
      <c r="J66" s="29" t="str">
        <f>TEXT(Table14[[#This Row],[Job Posted Date]],"mmmm")</f>
        <v>December</v>
      </c>
      <c r="K66" s="28">
        <v>2</v>
      </c>
      <c r="L66" s="29">
        <v>45627</v>
      </c>
      <c r="M66" s="29">
        <v>45632</v>
      </c>
      <c r="N66" s="29">
        <v>45637</v>
      </c>
      <c r="O66" s="28"/>
      <c r="P66" s="28" t="s">
        <v>121</v>
      </c>
      <c r="Q66" s="28">
        <v>7500</v>
      </c>
      <c r="R66" s="28"/>
      <c r="S66" s="28" t="s">
        <v>108</v>
      </c>
      <c r="T66" s="28" t="s">
        <v>109</v>
      </c>
      <c r="U66" s="28"/>
      <c r="V66" s="28" t="str" cm="1">
        <f t="array" ref="V66">_xlfn.IFS(Table14[[#This Row],[Offer Date]]&gt;0,"Hired",Table14[[#This Row],[Interview Date]]&gt;0,"Interviewed",Table14[[#This Row],[Phone Screening Date]]&gt;0,"Phone Screened",Table14[[#This Row],[Application Date]]&gt;0,"Applied")</f>
        <v>Interviewed</v>
      </c>
    </row>
    <row r="67" spans="1:22" x14ac:dyDescent="0.3">
      <c r="A67" s="28">
        <v>39</v>
      </c>
      <c r="B67" s="28" t="s">
        <v>92</v>
      </c>
      <c r="C67" s="28" t="s">
        <v>143</v>
      </c>
      <c r="D67" s="28" t="s">
        <v>171</v>
      </c>
      <c r="E67" s="28" t="s">
        <v>95</v>
      </c>
      <c r="F67" s="28" t="s">
        <v>96</v>
      </c>
      <c r="G67" s="28" t="s">
        <v>112</v>
      </c>
      <c r="H67" s="28" t="s">
        <v>98</v>
      </c>
      <c r="I67" s="29">
        <v>45583</v>
      </c>
      <c r="J67" s="29" t="str">
        <f>TEXT(Table14[[#This Row],[Job Posted Date]],"mmmm")</f>
        <v>October</v>
      </c>
      <c r="K67" s="28">
        <v>3</v>
      </c>
      <c r="L67" s="29">
        <v>45583</v>
      </c>
      <c r="M67" s="29">
        <v>45588</v>
      </c>
      <c r="N67" s="29">
        <v>45593</v>
      </c>
      <c r="O67" s="28"/>
      <c r="P67" s="28" t="s">
        <v>99</v>
      </c>
      <c r="Q67" s="28">
        <v>20000</v>
      </c>
      <c r="R67" s="29">
        <v>45621</v>
      </c>
      <c r="S67" s="28" t="s">
        <v>100</v>
      </c>
      <c r="T67" s="28" t="s">
        <v>114</v>
      </c>
      <c r="U67" s="28" t="s">
        <v>155</v>
      </c>
      <c r="V67" s="28" t="str" cm="1">
        <f t="array" ref="V67">_xlfn.IFS(Table14[[#This Row],[Offer Date]]&gt;0,"Hired",Table14[[#This Row],[Interview Date]]&gt;0,"Interviewed",Table14[[#This Row],[Phone Screening Date]]&gt;0,"Phone Screened",Table14[[#This Row],[Application Date]]&gt;0,"Applied")</f>
        <v>Interviewed</v>
      </c>
    </row>
    <row r="68" spans="1:22" x14ac:dyDescent="0.3">
      <c r="A68" s="28">
        <v>40</v>
      </c>
      <c r="B68" s="28" t="s">
        <v>92</v>
      </c>
      <c r="C68" s="28" t="s">
        <v>145</v>
      </c>
      <c r="D68" s="28" t="s">
        <v>172</v>
      </c>
      <c r="E68" s="28" t="s">
        <v>95</v>
      </c>
      <c r="F68" s="28" t="s">
        <v>96</v>
      </c>
      <c r="G68" s="28" t="s">
        <v>97</v>
      </c>
      <c r="H68" s="28" t="s">
        <v>106</v>
      </c>
      <c r="I68" s="29">
        <v>45621</v>
      </c>
      <c r="J68" s="29" t="str">
        <f>TEXT(Table14[[#This Row],[Job Posted Date]],"mmmm")</f>
        <v>November</v>
      </c>
      <c r="K68" s="28">
        <v>2</v>
      </c>
      <c r="L68" s="29">
        <v>45621</v>
      </c>
      <c r="M68" s="29">
        <v>45626</v>
      </c>
      <c r="N68" s="29">
        <v>45631</v>
      </c>
      <c r="O68" s="28"/>
      <c r="P68" s="28" t="s">
        <v>121</v>
      </c>
      <c r="Q68" s="28">
        <v>14500</v>
      </c>
      <c r="R68" s="28"/>
      <c r="S68" s="28" t="s">
        <v>108</v>
      </c>
      <c r="T68" s="28" t="s">
        <v>122</v>
      </c>
      <c r="U68" s="28"/>
      <c r="V68" s="28" t="str" cm="1">
        <f t="array" ref="V68">_xlfn.IFS(Table14[[#This Row],[Offer Date]]&gt;0,"Hired",Table14[[#This Row],[Interview Date]]&gt;0,"Interviewed",Table14[[#This Row],[Phone Screening Date]]&gt;0,"Phone Screened",Table14[[#This Row],[Application Date]]&gt;0,"Applied")</f>
        <v>Interviewed</v>
      </c>
    </row>
    <row r="69" spans="1:22" x14ac:dyDescent="0.3">
      <c r="A69" s="28">
        <v>41</v>
      </c>
      <c r="B69" s="28" t="s">
        <v>92</v>
      </c>
      <c r="C69" s="28" t="s">
        <v>118</v>
      </c>
      <c r="D69" s="28" t="s">
        <v>173</v>
      </c>
      <c r="E69" s="28" t="s">
        <v>95</v>
      </c>
      <c r="F69" s="28" t="s">
        <v>96</v>
      </c>
      <c r="G69" s="28" t="s">
        <v>105</v>
      </c>
      <c r="H69" s="28" t="s">
        <v>113</v>
      </c>
      <c r="I69" s="29">
        <v>45540</v>
      </c>
      <c r="J69" s="29" t="str">
        <f>TEXT(Table14[[#This Row],[Job Posted Date]],"mmmm")</f>
        <v>September</v>
      </c>
      <c r="K69" s="28">
        <v>3</v>
      </c>
      <c r="L69" s="29">
        <v>45540</v>
      </c>
      <c r="M69" s="29">
        <v>45545</v>
      </c>
      <c r="N69" s="29">
        <v>45550</v>
      </c>
      <c r="O69" s="28"/>
      <c r="P69" s="28" t="s">
        <v>99</v>
      </c>
      <c r="Q69" s="28">
        <v>15000</v>
      </c>
      <c r="R69" s="29">
        <v>45575</v>
      </c>
      <c r="S69" s="28" t="s">
        <v>100</v>
      </c>
      <c r="T69" s="28" t="s">
        <v>122</v>
      </c>
      <c r="U69" s="28" t="s">
        <v>127</v>
      </c>
      <c r="V69" s="28" t="str" cm="1">
        <f t="array" ref="V69">_xlfn.IFS(Table14[[#This Row],[Offer Date]]&gt;0,"Hired",Table14[[#This Row],[Interview Date]]&gt;0,"Interviewed",Table14[[#This Row],[Phone Screening Date]]&gt;0,"Phone Screened",Table14[[#This Row],[Application Date]]&gt;0,"Applied")</f>
        <v>Interviewed</v>
      </c>
    </row>
    <row r="70" spans="1:22" x14ac:dyDescent="0.3">
      <c r="A70" s="28">
        <v>42</v>
      </c>
      <c r="B70" s="28" t="s">
        <v>92</v>
      </c>
      <c r="C70" s="28" t="s">
        <v>123</v>
      </c>
      <c r="D70" s="28" t="s">
        <v>174</v>
      </c>
      <c r="E70" s="28" t="s">
        <v>95</v>
      </c>
      <c r="F70" s="28" t="s">
        <v>96</v>
      </c>
      <c r="G70" s="28" t="s">
        <v>112</v>
      </c>
      <c r="H70" s="28" t="s">
        <v>98</v>
      </c>
      <c r="I70" s="29">
        <v>45585</v>
      </c>
      <c r="J70" s="29" t="str">
        <f>TEXT(Table14[[#This Row],[Job Posted Date]],"mmmm")</f>
        <v>October</v>
      </c>
      <c r="K70" s="28">
        <v>2</v>
      </c>
      <c r="L70" s="29">
        <v>45585</v>
      </c>
      <c r="M70" s="29">
        <v>45590</v>
      </c>
      <c r="N70" s="29">
        <v>45595</v>
      </c>
      <c r="O70" s="28"/>
      <c r="P70" s="28" t="s">
        <v>121</v>
      </c>
      <c r="Q70" s="28">
        <v>14000</v>
      </c>
      <c r="R70" s="28"/>
      <c r="S70" s="28" t="s">
        <v>108</v>
      </c>
      <c r="T70" s="28" t="s">
        <v>122</v>
      </c>
      <c r="U70" s="28"/>
      <c r="V70" s="28" t="str" cm="1">
        <f t="array" ref="V70">_xlfn.IFS(Table14[[#This Row],[Offer Date]]&gt;0,"Hired",Table14[[#This Row],[Interview Date]]&gt;0,"Interviewed",Table14[[#This Row],[Phone Screening Date]]&gt;0,"Phone Screened",Table14[[#This Row],[Application Date]]&gt;0,"Applied")</f>
        <v>Interviewed</v>
      </c>
    </row>
    <row r="71" spans="1:22" x14ac:dyDescent="0.3">
      <c r="A71" s="28">
        <v>43</v>
      </c>
      <c r="B71" s="28" t="s">
        <v>92</v>
      </c>
      <c r="C71" s="28" t="s">
        <v>147</v>
      </c>
      <c r="D71" s="28" t="s">
        <v>175</v>
      </c>
      <c r="E71" s="28" t="s">
        <v>95</v>
      </c>
      <c r="F71" s="28" t="s">
        <v>96</v>
      </c>
      <c r="G71" s="28" t="s">
        <v>97</v>
      </c>
      <c r="H71" s="28" t="s">
        <v>113</v>
      </c>
      <c r="I71" s="29">
        <v>45560</v>
      </c>
      <c r="J71" s="29" t="str">
        <f>TEXT(Table14[[#This Row],[Job Posted Date]],"mmmm")</f>
        <v>September</v>
      </c>
      <c r="K71" s="28">
        <v>4</v>
      </c>
      <c r="L71" s="29">
        <v>45560</v>
      </c>
      <c r="M71" s="29">
        <v>45565</v>
      </c>
      <c r="N71" s="28"/>
      <c r="O71" s="28"/>
      <c r="P71" s="28" t="s">
        <v>99</v>
      </c>
      <c r="Q71" s="28">
        <v>21000</v>
      </c>
      <c r="R71" s="29">
        <v>45595</v>
      </c>
      <c r="S71" s="28" t="s">
        <v>100</v>
      </c>
      <c r="T71" s="28" t="s">
        <v>114</v>
      </c>
      <c r="U71" s="28" t="s">
        <v>127</v>
      </c>
      <c r="V71" s="28" t="str" cm="1">
        <f t="array" ref="V71">_xlfn.IFS(Table14[[#This Row],[Offer Date]]&gt;0,"Hired",Table14[[#This Row],[Interview Date]]&gt;0,"Interviewed",Table14[[#This Row],[Phone Screening Date]]&gt;0,"Phone Screened",Table14[[#This Row],[Application Date]]&gt;0,"Applied")</f>
        <v>Phone Screened</v>
      </c>
    </row>
    <row r="72" spans="1:22" x14ac:dyDescent="0.3">
      <c r="A72" s="28">
        <v>44</v>
      </c>
      <c r="B72" s="28" t="s">
        <v>92</v>
      </c>
      <c r="C72" s="28" t="s">
        <v>130</v>
      </c>
      <c r="D72" s="28" t="s">
        <v>176</v>
      </c>
      <c r="E72" s="28" t="s">
        <v>95</v>
      </c>
      <c r="F72" s="28" t="s">
        <v>96</v>
      </c>
      <c r="G72" s="28" t="s">
        <v>105</v>
      </c>
      <c r="H72" s="28" t="s">
        <v>120</v>
      </c>
      <c r="I72" s="29">
        <v>45627</v>
      </c>
      <c r="J72" s="29" t="str">
        <f>TEXT(Table14[[#This Row],[Job Posted Date]],"mmmm")</f>
        <v>December</v>
      </c>
      <c r="K72" s="28">
        <v>1</v>
      </c>
      <c r="L72" s="29">
        <v>45627</v>
      </c>
      <c r="M72" s="28"/>
      <c r="N72" s="28"/>
      <c r="O72" s="28"/>
      <c r="P72" s="28" t="s">
        <v>99</v>
      </c>
      <c r="Q72" s="28">
        <v>12000</v>
      </c>
      <c r="R72" s="29">
        <v>45636</v>
      </c>
      <c r="S72" s="28" t="s">
        <v>100</v>
      </c>
      <c r="T72" s="28" t="s">
        <v>122</v>
      </c>
      <c r="U72" s="28" t="s">
        <v>102</v>
      </c>
      <c r="V72" s="28" t="str" cm="1">
        <f t="array" ref="V72">_xlfn.IFS(Table14[[#This Row],[Offer Date]]&gt;0,"Hired",Table14[[#This Row],[Interview Date]]&gt;0,"Interviewed",Table14[[#This Row],[Phone Screening Date]]&gt;0,"Phone Screened",Table14[[#This Row],[Application Date]]&gt;0,"Applied")</f>
        <v>Applied</v>
      </c>
    </row>
    <row r="73" spans="1:22" x14ac:dyDescent="0.3">
      <c r="A73" s="28">
        <v>45</v>
      </c>
      <c r="B73" s="28" t="s">
        <v>92</v>
      </c>
      <c r="C73" s="28" t="s">
        <v>132</v>
      </c>
      <c r="D73" s="28" t="s">
        <v>177</v>
      </c>
      <c r="E73" s="28" t="s">
        <v>95</v>
      </c>
      <c r="F73" s="28" t="s">
        <v>96</v>
      </c>
      <c r="G73" s="28" t="s">
        <v>112</v>
      </c>
      <c r="H73" s="28" t="s">
        <v>106</v>
      </c>
      <c r="I73" s="29">
        <v>45611</v>
      </c>
      <c r="J73" s="29" t="str">
        <f>TEXT(Table14[[#This Row],[Job Posted Date]],"mmmm")</f>
        <v>November</v>
      </c>
      <c r="K73" s="28">
        <v>3</v>
      </c>
      <c r="L73" s="29">
        <v>45611</v>
      </c>
      <c r="M73" s="29">
        <v>45616</v>
      </c>
      <c r="N73" s="29">
        <v>45621</v>
      </c>
      <c r="O73" s="28"/>
      <c r="P73" s="28" t="s">
        <v>99</v>
      </c>
      <c r="Q73" s="28">
        <v>11500</v>
      </c>
      <c r="R73" s="28"/>
      <c r="S73" s="28" t="s">
        <v>100</v>
      </c>
      <c r="T73" s="28" t="s">
        <v>109</v>
      </c>
      <c r="U73" s="28" t="s">
        <v>102</v>
      </c>
      <c r="V73" s="28" t="str" cm="1">
        <f t="array" ref="V73">_xlfn.IFS(Table14[[#This Row],[Offer Date]]&gt;0,"Hired",Table14[[#This Row],[Interview Date]]&gt;0,"Interviewed",Table14[[#This Row],[Phone Screening Date]]&gt;0,"Phone Screened",Table14[[#This Row],[Application Date]]&gt;0,"Applied")</f>
        <v>Interviewed</v>
      </c>
    </row>
    <row r="74" spans="1:22" x14ac:dyDescent="0.3">
      <c r="A74" s="28">
        <v>46</v>
      </c>
      <c r="B74" s="28" t="s">
        <v>92</v>
      </c>
      <c r="C74" s="28" t="s">
        <v>103</v>
      </c>
      <c r="D74" s="28" t="s">
        <v>178</v>
      </c>
      <c r="E74" s="28" t="s">
        <v>95</v>
      </c>
      <c r="F74" s="28" t="s">
        <v>96</v>
      </c>
      <c r="G74" s="28" t="s">
        <v>97</v>
      </c>
      <c r="H74" s="28" t="s">
        <v>113</v>
      </c>
      <c r="I74" s="29">
        <v>45545</v>
      </c>
      <c r="J74" s="29" t="str">
        <f>TEXT(Table14[[#This Row],[Job Posted Date]],"mmmm")</f>
        <v>September</v>
      </c>
      <c r="K74" s="28">
        <v>2</v>
      </c>
      <c r="L74" s="29">
        <v>45545</v>
      </c>
      <c r="M74" s="28"/>
      <c r="N74" s="28"/>
      <c r="O74" s="28"/>
      <c r="P74" s="28" t="s">
        <v>99</v>
      </c>
      <c r="Q74" s="28">
        <v>9000</v>
      </c>
      <c r="R74" s="29">
        <v>45555</v>
      </c>
      <c r="S74" s="28" t="s">
        <v>100</v>
      </c>
      <c r="T74" s="28" t="s">
        <v>109</v>
      </c>
      <c r="U74" s="28" t="s">
        <v>102</v>
      </c>
      <c r="V74" s="28" t="str" cm="1">
        <f t="array" ref="V74">_xlfn.IFS(Table14[[#This Row],[Offer Date]]&gt;0,"Hired",Table14[[#This Row],[Interview Date]]&gt;0,"Interviewed",Table14[[#This Row],[Phone Screening Date]]&gt;0,"Phone Screened",Table14[[#This Row],[Application Date]]&gt;0,"Applied")</f>
        <v>Applied</v>
      </c>
    </row>
    <row r="75" spans="1:22" x14ac:dyDescent="0.3">
      <c r="A75" s="28">
        <v>47</v>
      </c>
      <c r="B75" s="28" t="s">
        <v>92</v>
      </c>
      <c r="C75" s="28" t="s">
        <v>93</v>
      </c>
      <c r="D75" s="28" t="s">
        <v>179</v>
      </c>
      <c r="E75" s="28" t="s">
        <v>95</v>
      </c>
      <c r="F75" s="28" t="s">
        <v>96</v>
      </c>
      <c r="G75" s="28" t="s">
        <v>112</v>
      </c>
      <c r="H75" s="28" t="s">
        <v>98</v>
      </c>
      <c r="I75" s="29">
        <v>45583</v>
      </c>
      <c r="J75" s="29" t="str">
        <f>TEXT(Table14[[#This Row],[Job Posted Date]],"mmmm")</f>
        <v>October</v>
      </c>
      <c r="K75" s="28">
        <v>5</v>
      </c>
      <c r="L75" s="29">
        <v>45583</v>
      </c>
      <c r="M75" s="28"/>
      <c r="N75" s="28"/>
      <c r="O75" s="28"/>
      <c r="P75" s="28" t="s">
        <v>99</v>
      </c>
      <c r="Q75" s="28">
        <v>12000</v>
      </c>
      <c r="R75" s="29">
        <v>45621</v>
      </c>
      <c r="S75" s="28" t="s">
        <v>100</v>
      </c>
      <c r="T75" s="28" t="s">
        <v>101</v>
      </c>
      <c r="U75" s="28" t="s">
        <v>155</v>
      </c>
      <c r="V75" s="28" t="str" cm="1">
        <f t="array" ref="V75">_xlfn.IFS(Table14[[#This Row],[Offer Date]]&gt;0,"Hired",Table14[[#This Row],[Interview Date]]&gt;0,"Interviewed",Table14[[#This Row],[Phone Screening Date]]&gt;0,"Phone Screened",Table14[[#This Row],[Application Date]]&gt;0,"Applied")</f>
        <v>Applied</v>
      </c>
    </row>
    <row r="76" spans="1:22" x14ac:dyDescent="0.3">
      <c r="A76" s="28">
        <v>48</v>
      </c>
      <c r="B76" s="28" t="s">
        <v>92</v>
      </c>
      <c r="C76" s="28" t="s">
        <v>110</v>
      </c>
      <c r="D76" s="28" t="s">
        <v>180</v>
      </c>
      <c r="E76" s="28" t="s">
        <v>95</v>
      </c>
      <c r="F76" s="28" t="s">
        <v>96</v>
      </c>
      <c r="G76" s="28" t="s">
        <v>105</v>
      </c>
      <c r="H76" s="28" t="s">
        <v>106</v>
      </c>
      <c r="I76" s="29">
        <v>45621</v>
      </c>
      <c r="J76" s="29" t="str">
        <f>TEXT(Table14[[#This Row],[Job Posted Date]],"mmmm")</f>
        <v>November</v>
      </c>
      <c r="K76" s="28">
        <v>2</v>
      </c>
      <c r="L76" s="29">
        <v>45621</v>
      </c>
      <c r="M76" s="29">
        <v>45626</v>
      </c>
      <c r="N76" s="29">
        <v>45631</v>
      </c>
      <c r="O76" s="29">
        <v>45636</v>
      </c>
      <c r="P76" s="28" t="s">
        <v>107</v>
      </c>
      <c r="Q76" s="28">
        <v>8000</v>
      </c>
      <c r="R76" s="28"/>
      <c r="S76" s="28" t="s">
        <v>100</v>
      </c>
      <c r="T76" s="28" t="s">
        <v>109</v>
      </c>
      <c r="U76" s="28"/>
      <c r="V76" s="28" t="str" cm="1">
        <f t="array" ref="V76">_xlfn.IFS(Table14[[#This Row],[Offer Date]]&gt;0,"Hired",Table14[[#This Row],[Interview Date]]&gt;0,"Interviewed",Table14[[#This Row],[Phone Screening Date]]&gt;0,"Phone Screened",Table14[[#This Row],[Application Date]]&gt;0,"Applied")</f>
        <v>Hired</v>
      </c>
    </row>
    <row r="77" spans="1:22" x14ac:dyDescent="0.3">
      <c r="A77" s="28">
        <v>49</v>
      </c>
      <c r="B77" s="28" t="s">
        <v>92</v>
      </c>
      <c r="C77" s="28" t="s">
        <v>134</v>
      </c>
      <c r="D77" s="28" t="s">
        <v>181</v>
      </c>
      <c r="E77" s="28" t="s">
        <v>95</v>
      </c>
      <c r="F77" s="28" t="s">
        <v>96</v>
      </c>
      <c r="G77" s="28" t="s">
        <v>112</v>
      </c>
      <c r="H77" s="28" t="s">
        <v>98</v>
      </c>
      <c r="I77" s="29">
        <v>45575</v>
      </c>
      <c r="J77" s="29" t="str">
        <f>TEXT(Table14[[#This Row],[Job Posted Date]],"mmmm")</f>
        <v>October</v>
      </c>
      <c r="K77" s="28">
        <v>4</v>
      </c>
      <c r="L77" s="29">
        <v>45575</v>
      </c>
      <c r="M77" s="28"/>
      <c r="N77" s="28"/>
      <c r="O77" s="28"/>
      <c r="P77" s="28" t="s">
        <v>99</v>
      </c>
      <c r="Q77" s="28">
        <v>17000</v>
      </c>
      <c r="R77" s="29">
        <v>45611</v>
      </c>
      <c r="S77" s="28" t="s">
        <v>100</v>
      </c>
      <c r="T77" s="28" t="s">
        <v>122</v>
      </c>
      <c r="U77" s="28" t="s">
        <v>155</v>
      </c>
      <c r="V77" s="28" t="str" cm="1">
        <f t="array" ref="V77">_xlfn.IFS(Table14[[#This Row],[Offer Date]]&gt;0,"Hired",Table14[[#This Row],[Interview Date]]&gt;0,"Interviewed",Table14[[#This Row],[Phone Screening Date]]&gt;0,"Phone Screened",Table14[[#This Row],[Application Date]]&gt;0,"Applied")</f>
        <v>Applied</v>
      </c>
    </row>
    <row r="78" spans="1:22" x14ac:dyDescent="0.3">
      <c r="A78" s="28">
        <v>50</v>
      </c>
      <c r="B78" s="28" t="s">
        <v>92</v>
      </c>
      <c r="C78" s="28" t="s">
        <v>141</v>
      </c>
      <c r="D78" s="28" t="s">
        <v>182</v>
      </c>
      <c r="E78" s="28" t="s">
        <v>95</v>
      </c>
      <c r="F78" s="28" t="s">
        <v>96</v>
      </c>
      <c r="G78" s="28" t="s">
        <v>97</v>
      </c>
      <c r="H78" s="28" t="s">
        <v>120</v>
      </c>
      <c r="I78" s="29">
        <v>45631</v>
      </c>
      <c r="J78" s="29" t="str">
        <f>TEXT(Table14[[#This Row],[Job Posted Date]],"mmmm")</f>
        <v>December</v>
      </c>
      <c r="K78" s="28">
        <v>2</v>
      </c>
      <c r="L78" s="29">
        <v>45631</v>
      </c>
      <c r="M78" s="29">
        <v>45636</v>
      </c>
      <c r="N78" s="29">
        <v>45641</v>
      </c>
      <c r="O78" s="29">
        <v>45646</v>
      </c>
      <c r="P78" s="28" t="s">
        <v>107</v>
      </c>
      <c r="Q78" s="28">
        <v>9000</v>
      </c>
      <c r="R78" s="28"/>
      <c r="S78" s="28" t="s">
        <v>100</v>
      </c>
      <c r="T78" s="28" t="s">
        <v>109</v>
      </c>
      <c r="U78" s="28"/>
      <c r="V78" s="28" t="str" cm="1">
        <f t="array" ref="V78">_xlfn.IFS(Table14[[#This Row],[Offer Date]]&gt;0,"Hired",Table14[[#This Row],[Interview Date]]&gt;0,"Interviewed",Table14[[#This Row],[Phone Screening Date]]&gt;0,"Phone Screened",Table14[[#This Row],[Application Date]]&gt;0,"Applied")</f>
        <v>Hired</v>
      </c>
    </row>
    <row r="79" spans="1:22" x14ac:dyDescent="0.3">
      <c r="A79" s="28">
        <v>51</v>
      </c>
      <c r="B79" s="28" t="s">
        <v>92</v>
      </c>
      <c r="C79" s="28" t="s">
        <v>145</v>
      </c>
      <c r="D79" s="28" t="s">
        <v>183</v>
      </c>
      <c r="E79" s="28" t="s">
        <v>95</v>
      </c>
      <c r="F79" s="28" t="s">
        <v>96</v>
      </c>
      <c r="G79" s="28" t="s">
        <v>105</v>
      </c>
      <c r="H79" s="28" t="s">
        <v>113</v>
      </c>
      <c r="I79" s="29">
        <v>45550</v>
      </c>
      <c r="J79" s="29" t="str">
        <f>TEXT(Table14[[#This Row],[Job Posted Date]],"mmmm")</f>
        <v>September</v>
      </c>
      <c r="K79" s="28">
        <v>3</v>
      </c>
      <c r="L79" s="29">
        <v>45550</v>
      </c>
      <c r="M79" s="28"/>
      <c r="N79" s="28"/>
      <c r="O79" s="28"/>
      <c r="P79" s="28" t="s">
        <v>99</v>
      </c>
      <c r="Q79" s="28">
        <v>14000</v>
      </c>
      <c r="R79" s="29">
        <v>45585</v>
      </c>
      <c r="S79" s="28" t="s">
        <v>100</v>
      </c>
      <c r="T79" s="28" t="s">
        <v>122</v>
      </c>
      <c r="U79" s="28" t="s">
        <v>117</v>
      </c>
      <c r="V79" s="28" t="str" cm="1">
        <f t="array" ref="V79">_xlfn.IFS(Table14[[#This Row],[Offer Date]]&gt;0,"Hired",Table14[[#This Row],[Interview Date]]&gt;0,"Interviewed",Table14[[#This Row],[Phone Screening Date]]&gt;0,"Phone Screened",Table14[[#This Row],[Application Date]]&gt;0,"Applied")</f>
        <v>Applied</v>
      </c>
    </row>
    <row r="80" spans="1:22" x14ac:dyDescent="0.3">
      <c r="A80" s="28">
        <v>52</v>
      </c>
      <c r="B80" s="28" t="s">
        <v>92</v>
      </c>
      <c r="C80" s="28" t="s">
        <v>103</v>
      </c>
      <c r="D80" s="28" t="s">
        <v>184</v>
      </c>
      <c r="E80" s="28" t="s">
        <v>95</v>
      </c>
      <c r="F80" s="28" t="s">
        <v>96</v>
      </c>
      <c r="G80" s="28" t="s">
        <v>112</v>
      </c>
      <c r="H80" s="28" t="s">
        <v>106</v>
      </c>
      <c r="I80" s="29">
        <v>45597</v>
      </c>
      <c r="J80" s="29" t="str">
        <f>TEXT(Table14[[#This Row],[Job Posted Date]],"mmmm")</f>
        <v>November</v>
      </c>
      <c r="K80" s="28">
        <v>2</v>
      </c>
      <c r="L80" s="29">
        <v>45597</v>
      </c>
      <c r="M80" s="29">
        <v>45602</v>
      </c>
      <c r="N80" s="29">
        <v>45607</v>
      </c>
      <c r="O80" s="29">
        <v>45612</v>
      </c>
      <c r="P80" s="28" t="s">
        <v>107</v>
      </c>
      <c r="Q80" s="28">
        <v>11500</v>
      </c>
      <c r="R80" s="28"/>
      <c r="S80" s="28" t="s">
        <v>100</v>
      </c>
      <c r="T80" s="28" t="s">
        <v>109</v>
      </c>
      <c r="U80" s="28"/>
      <c r="V80" s="28" t="str" cm="1">
        <f t="array" ref="V80">_xlfn.IFS(Table14[[#This Row],[Offer Date]]&gt;0,"Hired",Table14[[#This Row],[Interview Date]]&gt;0,"Interviewed",Table14[[#This Row],[Phone Screening Date]]&gt;0,"Phone Screened",Table14[[#This Row],[Application Date]]&gt;0,"Applied")</f>
        <v>Hired</v>
      </c>
    </row>
    <row r="81" spans="1:22" x14ac:dyDescent="0.3">
      <c r="A81" s="28">
        <v>53</v>
      </c>
      <c r="B81" s="28" t="s">
        <v>92</v>
      </c>
      <c r="C81" s="28" t="s">
        <v>143</v>
      </c>
      <c r="D81" s="28" t="s">
        <v>185</v>
      </c>
      <c r="E81" s="28" t="s">
        <v>95</v>
      </c>
      <c r="F81" s="28" t="s">
        <v>96</v>
      </c>
      <c r="G81" s="28" t="s">
        <v>97</v>
      </c>
      <c r="H81" s="28" t="s">
        <v>113</v>
      </c>
      <c r="I81" s="29">
        <v>45553</v>
      </c>
      <c r="J81" s="29" t="str">
        <f>TEXT(Table14[[#This Row],[Job Posted Date]],"mmmm")</f>
        <v>September</v>
      </c>
      <c r="K81" s="28">
        <v>5</v>
      </c>
      <c r="L81" s="29">
        <v>45553</v>
      </c>
      <c r="M81" s="29">
        <v>45558</v>
      </c>
      <c r="N81" s="28"/>
      <c r="O81" s="28"/>
      <c r="P81" s="28" t="s">
        <v>99</v>
      </c>
      <c r="Q81" s="28">
        <v>19000</v>
      </c>
      <c r="R81" s="29">
        <v>45590</v>
      </c>
      <c r="S81" s="28" t="s">
        <v>100</v>
      </c>
      <c r="T81" s="28" t="s">
        <v>114</v>
      </c>
      <c r="U81" s="28" t="s">
        <v>127</v>
      </c>
      <c r="V81" s="28" t="str" cm="1">
        <f t="array" ref="V81">_xlfn.IFS(Table14[[#This Row],[Offer Date]]&gt;0,"Hired",Table14[[#This Row],[Interview Date]]&gt;0,"Interviewed",Table14[[#This Row],[Phone Screening Date]]&gt;0,"Phone Screened",Table14[[#This Row],[Application Date]]&gt;0,"Applied")</f>
        <v>Phone Screened</v>
      </c>
    </row>
    <row r="82" spans="1:22" x14ac:dyDescent="0.3">
      <c r="A82" s="28">
        <v>54</v>
      </c>
      <c r="B82" s="28" t="s">
        <v>92</v>
      </c>
      <c r="C82" s="28" t="s">
        <v>128</v>
      </c>
      <c r="D82" s="28" t="s">
        <v>186</v>
      </c>
      <c r="E82" s="28" t="s">
        <v>95</v>
      </c>
      <c r="F82" s="28" t="s">
        <v>96</v>
      </c>
      <c r="G82" s="28" t="s">
        <v>105</v>
      </c>
      <c r="H82" s="28" t="s">
        <v>98</v>
      </c>
      <c r="I82" s="29">
        <v>45570</v>
      </c>
      <c r="J82" s="29" t="str">
        <f>TEXT(Table14[[#This Row],[Job Posted Date]],"mmmm")</f>
        <v>October</v>
      </c>
      <c r="K82" s="28">
        <v>1</v>
      </c>
      <c r="L82" s="29">
        <v>45570</v>
      </c>
      <c r="M82" s="29">
        <v>45575</v>
      </c>
      <c r="N82" s="28"/>
      <c r="O82" s="28"/>
      <c r="P82" s="28" t="s">
        <v>99</v>
      </c>
      <c r="Q82" s="28">
        <v>7000</v>
      </c>
      <c r="R82" s="29">
        <v>45611</v>
      </c>
      <c r="S82" s="28" t="s">
        <v>100</v>
      </c>
      <c r="T82" s="28" t="s">
        <v>109</v>
      </c>
      <c r="U82" s="28" t="s">
        <v>155</v>
      </c>
      <c r="V82" s="28" t="str" cm="1">
        <f t="array" ref="V82">_xlfn.IFS(Table14[[#This Row],[Offer Date]]&gt;0,"Hired",Table14[[#This Row],[Interview Date]]&gt;0,"Interviewed",Table14[[#This Row],[Phone Screening Date]]&gt;0,"Phone Screened",Table14[[#This Row],[Application Date]]&gt;0,"Applied")</f>
        <v>Phone Screened</v>
      </c>
    </row>
    <row r="83" spans="1:22" x14ac:dyDescent="0.3">
      <c r="A83" s="28">
        <v>55</v>
      </c>
      <c r="B83" s="28" t="s">
        <v>92</v>
      </c>
      <c r="C83" s="28" t="s">
        <v>139</v>
      </c>
      <c r="D83" s="28" t="s">
        <v>187</v>
      </c>
      <c r="E83" s="28" t="s">
        <v>95</v>
      </c>
      <c r="F83" s="28" t="s">
        <v>96</v>
      </c>
      <c r="G83" s="28" t="s">
        <v>112</v>
      </c>
      <c r="H83" s="28" t="s">
        <v>120</v>
      </c>
      <c r="I83" s="29">
        <v>45636</v>
      </c>
      <c r="J83" s="29" t="str">
        <f>TEXT(Table14[[#This Row],[Job Posted Date]],"mmmm")</f>
        <v>December</v>
      </c>
      <c r="K83" s="28">
        <v>3</v>
      </c>
      <c r="L83" s="29">
        <v>45636</v>
      </c>
      <c r="M83" s="29">
        <v>45641</v>
      </c>
      <c r="N83" s="29">
        <v>45646</v>
      </c>
      <c r="O83" s="29">
        <v>45651</v>
      </c>
      <c r="P83" s="28" t="s">
        <v>107</v>
      </c>
      <c r="Q83" s="28">
        <v>12500</v>
      </c>
      <c r="R83" s="28"/>
      <c r="S83" s="28" t="s">
        <v>100</v>
      </c>
      <c r="T83" s="28" t="s">
        <v>122</v>
      </c>
      <c r="U83" s="28"/>
      <c r="V83" s="28" t="str" cm="1">
        <f t="array" ref="V83">_xlfn.IFS(Table14[[#This Row],[Offer Date]]&gt;0,"Hired",Table14[[#This Row],[Interview Date]]&gt;0,"Interviewed",Table14[[#This Row],[Phone Screening Date]]&gt;0,"Phone Screened",Table14[[#This Row],[Application Date]]&gt;0,"Applied")</f>
        <v>Hired</v>
      </c>
    </row>
    <row r="84" spans="1:22" x14ac:dyDescent="0.3">
      <c r="A84" s="28">
        <v>56</v>
      </c>
      <c r="B84" s="28" t="s">
        <v>92</v>
      </c>
      <c r="C84" s="28" t="s">
        <v>118</v>
      </c>
      <c r="D84" s="28" t="s">
        <v>188</v>
      </c>
      <c r="E84" s="28" t="s">
        <v>95</v>
      </c>
      <c r="F84" s="28" t="s">
        <v>96</v>
      </c>
      <c r="G84" s="28" t="s">
        <v>97</v>
      </c>
      <c r="H84" s="28" t="s">
        <v>113</v>
      </c>
      <c r="I84" s="29">
        <v>45555</v>
      </c>
      <c r="J84" s="29" t="str">
        <f>TEXT(Table14[[#This Row],[Job Posted Date]],"mmmm")</f>
        <v>September</v>
      </c>
      <c r="K84" s="28">
        <v>2</v>
      </c>
      <c r="L84" s="29">
        <v>45555</v>
      </c>
      <c r="M84" s="29">
        <v>45560</v>
      </c>
      <c r="N84" s="29">
        <v>45565</v>
      </c>
      <c r="O84" s="28"/>
      <c r="P84" s="28" t="s">
        <v>99</v>
      </c>
      <c r="Q84" s="28">
        <v>8500</v>
      </c>
      <c r="R84" s="29">
        <v>45565</v>
      </c>
      <c r="S84" s="28" t="s">
        <v>100</v>
      </c>
      <c r="T84" s="28" t="s">
        <v>109</v>
      </c>
      <c r="U84" s="28" t="s">
        <v>155</v>
      </c>
      <c r="V84" s="28" t="str" cm="1">
        <f t="array" ref="V84">_xlfn.IFS(Table14[[#This Row],[Offer Date]]&gt;0,"Hired",Table14[[#This Row],[Interview Date]]&gt;0,"Interviewed",Table14[[#This Row],[Phone Screening Date]]&gt;0,"Phone Screened",Table14[[#This Row],[Application Date]]&gt;0,"Applied")</f>
        <v>Interviewed</v>
      </c>
    </row>
    <row r="85" spans="1:22" x14ac:dyDescent="0.3">
      <c r="A85" s="28">
        <v>57</v>
      </c>
      <c r="B85" s="28" t="s">
        <v>92</v>
      </c>
      <c r="C85" s="28" t="s">
        <v>130</v>
      </c>
      <c r="D85" s="28" t="s">
        <v>189</v>
      </c>
      <c r="E85" s="28" t="s">
        <v>95</v>
      </c>
      <c r="F85" s="28" t="s">
        <v>96</v>
      </c>
      <c r="G85" s="28" t="s">
        <v>105</v>
      </c>
      <c r="H85" s="28" t="s">
        <v>98</v>
      </c>
      <c r="I85" s="29">
        <v>45595</v>
      </c>
      <c r="J85" s="29" t="str">
        <f>TEXT(Table14[[#This Row],[Job Posted Date]],"mmmm")</f>
        <v>October</v>
      </c>
      <c r="K85" s="28">
        <v>5</v>
      </c>
      <c r="L85" s="29">
        <v>45595</v>
      </c>
      <c r="M85" s="29">
        <v>45600</v>
      </c>
      <c r="N85" s="29">
        <v>45605</v>
      </c>
      <c r="O85" s="28"/>
      <c r="P85" s="28" t="s">
        <v>99</v>
      </c>
      <c r="Q85" s="28">
        <v>10000</v>
      </c>
      <c r="R85" s="29">
        <v>45636</v>
      </c>
      <c r="S85" s="28" t="s">
        <v>100</v>
      </c>
      <c r="T85" s="28" t="s">
        <v>109</v>
      </c>
      <c r="U85" s="28" t="s">
        <v>102</v>
      </c>
      <c r="V85" s="28" t="str" cm="1">
        <f t="array" ref="V85">_xlfn.IFS(Table14[[#This Row],[Offer Date]]&gt;0,"Hired",Table14[[#This Row],[Interview Date]]&gt;0,"Interviewed",Table14[[#This Row],[Phone Screening Date]]&gt;0,"Phone Screened",Table14[[#This Row],[Application Date]]&gt;0,"Applied")</f>
        <v>Interviewed</v>
      </c>
    </row>
    <row r="86" spans="1:22" x14ac:dyDescent="0.3">
      <c r="A86" s="28">
        <v>58</v>
      </c>
      <c r="B86" s="28" t="s">
        <v>92</v>
      </c>
      <c r="C86" s="28" t="s">
        <v>141</v>
      </c>
      <c r="D86" s="28" t="s">
        <v>190</v>
      </c>
      <c r="E86" s="28" t="s">
        <v>95</v>
      </c>
      <c r="F86" s="28" t="s">
        <v>96</v>
      </c>
      <c r="G86" s="28" t="s">
        <v>112</v>
      </c>
      <c r="H86" s="28" t="s">
        <v>106</v>
      </c>
      <c r="I86" s="29">
        <v>45621</v>
      </c>
      <c r="J86" s="29" t="str">
        <f>TEXT(Table14[[#This Row],[Job Posted Date]],"mmmm")</f>
        <v>November</v>
      </c>
      <c r="K86" s="28">
        <v>2</v>
      </c>
      <c r="L86" s="29">
        <v>45621</v>
      </c>
      <c r="M86" s="29">
        <v>45626</v>
      </c>
      <c r="N86" s="28"/>
      <c r="O86" s="28"/>
      <c r="P86" s="28" t="s">
        <v>121</v>
      </c>
      <c r="Q86" s="28">
        <v>7500</v>
      </c>
      <c r="R86" s="28"/>
      <c r="S86" s="28" t="s">
        <v>108</v>
      </c>
      <c r="T86" s="28" t="s">
        <v>109</v>
      </c>
      <c r="U86" s="28"/>
      <c r="V86" s="28" t="str" cm="1">
        <f t="array" ref="V86">_xlfn.IFS(Table14[[#This Row],[Offer Date]]&gt;0,"Hired",Table14[[#This Row],[Interview Date]]&gt;0,"Interviewed",Table14[[#This Row],[Phone Screening Date]]&gt;0,"Phone Screened",Table14[[#This Row],[Application Date]]&gt;0,"Applied")</f>
        <v>Phone Screened</v>
      </c>
    </row>
    <row r="87" spans="1:22" x14ac:dyDescent="0.3">
      <c r="A87" s="28">
        <v>59</v>
      </c>
      <c r="B87" s="28" t="s">
        <v>92</v>
      </c>
      <c r="C87" s="28" t="s">
        <v>93</v>
      </c>
      <c r="D87" s="28" t="s">
        <v>191</v>
      </c>
      <c r="E87" s="28" t="s">
        <v>95</v>
      </c>
      <c r="F87" s="28" t="s">
        <v>96</v>
      </c>
      <c r="G87" s="28" t="s">
        <v>97</v>
      </c>
      <c r="H87" s="28" t="s">
        <v>98</v>
      </c>
      <c r="I87" s="29">
        <v>45580</v>
      </c>
      <c r="J87" s="29" t="str">
        <f>TEXT(Table14[[#This Row],[Job Posted Date]],"mmmm")</f>
        <v>October</v>
      </c>
      <c r="K87" s="28">
        <v>3</v>
      </c>
      <c r="L87" s="29">
        <v>45580</v>
      </c>
      <c r="M87" s="29">
        <v>45585</v>
      </c>
      <c r="N87" s="29">
        <v>45590</v>
      </c>
      <c r="O87" s="28"/>
      <c r="P87" s="28" t="s">
        <v>99</v>
      </c>
      <c r="Q87" s="28">
        <v>18000</v>
      </c>
      <c r="R87" s="29">
        <v>45621</v>
      </c>
      <c r="S87" s="28" t="s">
        <v>100</v>
      </c>
      <c r="T87" s="28" t="s">
        <v>114</v>
      </c>
      <c r="U87" s="28" t="s">
        <v>102</v>
      </c>
      <c r="V87" s="28" t="str" cm="1">
        <f t="array" ref="V87">_xlfn.IFS(Table14[[#This Row],[Offer Date]]&gt;0,"Hired",Table14[[#This Row],[Interview Date]]&gt;0,"Interviewed",Table14[[#This Row],[Phone Screening Date]]&gt;0,"Phone Screened",Table14[[#This Row],[Application Date]]&gt;0,"Applied")</f>
        <v>Interviewed</v>
      </c>
    </row>
    <row r="88" spans="1:22" x14ac:dyDescent="0.3">
      <c r="A88" s="28">
        <v>60</v>
      </c>
      <c r="B88" s="28" t="s">
        <v>92</v>
      </c>
      <c r="C88" s="28" t="s">
        <v>125</v>
      </c>
      <c r="D88" s="28" t="s">
        <v>192</v>
      </c>
      <c r="E88" s="28" t="s">
        <v>95</v>
      </c>
      <c r="F88" s="28" t="s">
        <v>96</v>
      </c>
      <c r="G88" s="28" t="s">
        <v>105</v>
      </c>
      <c r="H88" s="28" t="s">
        <v>106</v>
      </c>
      <c r="I88" s="29">
        <v>45606</v>
      </c>
      <c r="J88" s="29" t="str">
        <f>TEXT(Table14[[#This Row],[Job Posted Date]],"mmmm")</f>
        <v>November</v>
      </c>
      <c r="K88" s="28">
        <v>2</v>
      </c>
      <c r="L88" s="29">
        <v>45606</v>
      </c>
      <c r="M88" s="29">
        <v>45611</v>
      </c>
      <c r="N88" s="28"/>
      <c r="O88" s="28"/>
      <c r="P88" s="28" t="s">
        <v>121</v>
      </c>
      <c r="Q88" s="28">
        <v>14000</v>
      </c>
      <c r="R88" s="28"/>
      <c r="S88" s="28" t="s">
        <v>108</v>
      </c>
      <c r="T88" s="28" t="s">
        <v>122</v>
      </c>
      <c r="U88" s="28"/>
      <c r="V88" s="28" t="str" cm="1">
        <f t="array" ref="V88">_xlfn.IFS(Table14[[#This Row],[Offer Date]]&gt;0,"Hired",Table14[[#This Row],[Interview Date]]&gt;0,"Interviewed",Table14[[#This Row],[Phone Screening Date]]&gt;0,"Phone Screened",Table14[[#This Row],[Application Date]]&gt;0,"Applied")</f>
        <v>Phone Screened</v>
      </c>
    </row>
    <row r="89" spans="1:22" x14ac:dyDescent="0.3">
      <c r="A89" s="28">
        <v>61</v>
      </c>
      <c r="B89" s="28" t="s">
        <v>92</v>
      </c>
      <c r="C89" s="28" t="s">
        <v>132</v>
      </c>
      <c r="D89" s="28" t="s">
        <v>193</v>
      </c>
      <c r="E89" s="28" t="s">
        <v>95</v>
      </c>
      <c r="F89" s="28" t="s">
        <v>96</v>
      </c>
      <c r="G89" s="28" t="s">
        <v>112</v>
      </c>
      <c r="H89" s="28" t="s">
        <v>113</v>
      </c>
      <c r="I89" s="29">
        <v>45540</v>
      </c>
      <c r="J89" s="29" t="str">
        <f>TEXT(Table14[[#This Row],[Job Posted Date]],"mmmm")</f>
        <v>September</v>
      </c>
      <c r="K89" s="28">
        <v>3</v>
      </c>
      <c r="L89" s="29">
        <v>45540</v>
      </c>
      <c r="M89" s="29">
        <v>45545</v>
      </c>
      <c r="N89" s="29">
        <v>45550</v>
      </c>
      <c r="O89" s="28"/>
      <c r="P89" s="28" t="s">
        <v>99</v>
      </c>
      <c r="Q89" s="28">
        <v>15000</v>
      </c>
      <c r="R89" s="29">
        <v>45580</v>
      </c>
      <c r="S89" s="28" t="s">
        <v>100</v>
      </c>
      <c r="T89" s="28" t="s">
        <v>122</v>
      </c>
      <c r="U89" s="28" t="s">
        <v>102</v>
      </c>
      <c r="V89" s="28" t="str" cm="1">
        <f t="array" ref="V89">_xlfn.IFS(Table14[[#This Row],[Offer Date]]&gt;0,"Hired",Table14[[#This Row],[Interview Date]]&gt;0,"Interviewed",Table14[[#This Row],[Phone Screening Date]]&gt;0,"Phone Screened",Table14[[#This Row],[Application Date]]&gt;0,"Applied")</f>
        <v>Interviewed</v>
      </c>
    </row>
    <row r="90" spans="1:22" x14ac:dyDescent="0.3">
      <c r="A90" s="28">
        <v>62</v>
      </c>
      <c r="B90" s="28" t="s">
        <v>92</v>
      </c>
      <c r="C90" s="28" t="s">
        <v>123</v>
      </c>
      <c r="D90" s="28" t="s">
        <v>194</v>
      </c>
      <c r="E90" s="28" t="s">
        <v>95</v>
      </c>
      <c r="F90" s="28" t="s">
        <v>96</v>
      </c>
      <c r="G90" s="28" t="s">
        <v>97</v>
      </c>
      <c r="H90" s="28" t="s">
        <v>106</v>
      </c>
      <c r="I90" s="29">
        <v>45597</v>
      </c>
      <c r="J90" s="29" t="str">
        <f>TEXT(Table14[[#This Row],[Job Posted Date]],"mmmm")</f>
        <v>November</v>
      </c>
      <c r="K90" s="28">
        <v>2</v>
      </c>
      <c r="L90" s="29">
        <v>45597</v>
      </c>
      <c r="M90" s="29">
        <v>45602</v>
      </c>
      <c r="N90" s="28"/>
      <c r="O90" s="28"/>
      <c r="P90" s="28" t="s">
        <v>121</v>
      </c>
      <c r="Q90" s="28">
        <v>12000</v>
      </c>
      <c r="R90" s="28"/>
      <c r="S90" s="28" t="s">
        <v>108</v>
      </c>
      <c r="T90" s="28" t="s">
        <v>109</v>
      </c>
      <c r="U90" s="28"/>
      <c r="V90" s="28" t="str" cm="1">
        <f t="array" ref="V90">_xlfn.IFS(Table14[[#This Row],[Offer Date]]&gt;0,"Hired",Table14[[#This Row],[Interview Date]]&gt;0,"Interviewed",Table14[[#This Row],[Phone Screening Date]]&gt;0,"Phone Screened",Table14[[#This Row],[Application Date]]&gt;0,"Applied")</f>
        <v>Phone Screened</v>
      </c>
    </row>
  </sheetData>
  <mergeCells count="2">
    <mergeCell ref="A1:Q1"/>
    <mergeCell ref="B14:C14"/>
  </mergeCells>
  <dataValidations count="1">
    <dataValidation type="list" allowBlank="1" showInputMessage="1" showErrorMessage="1" sqref="C5" xr:uid="{B8DBF2FF-C65F-48A7-A301-CCD21EF8EE7B}">
      <formula1>Hired_Candidates</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25C1-B74F-45BE-885B-27141739A046}">
  <dimension ref="A2:G33"/>
  <sheetViews>
    <sheetView topLeftCell="A11" workbookViewId="0">
      <selection activeCell="A26" sqref="A26:A33"/>
    </sheetView>
  </sheetViews>
  <sheetFormatPr defaultRowHeight="14.4" x14ac:dyDescent="0.3"/>
  <cols>
    <col min="1" max="1" width="17" bestFit="1" customWidth="1"/>
    <col min="5" max="5" width="17" bestFit="1" customWidth="1"/>
  </cols>
  <sheetData>
    <row r="2" spans="1:7" x14ac:dyDescent="0.3">
      <c r="A2" t="s">
        <v>201</v>
      </c>
      <c r="E2" t="s">
        <v>205</v>
      </c>
    </row>
    <row r="3" spans="1:7" x14ac:dyDescent="0.3">
      <c r="A3" s="26" t="s">
        <v>7</v>
      </c>
      <c r="B3" s="26">
        <f>COUNTA(Table14[Application Date])</f>
        <v>62</v>
      </c>
      <c r="E3" s="26" t="s">
        <v>215</v>
      </c>
      <c r="F3" s="26">
        <f>COUNTIFS(Table14[stage],'1.graph'!E3,Table14[Status],"In Pipeline")</f>
        <v>3</v>
      </c>
    </row>
    <row r="4" spans="1:7" x14ac:dyDescent="0.3">
      <c r="A4" s="26" t="s">
        <v>202</v>
      </c>
      <c r="B4" s="26">
        <f>COUNTA(Table14[Phone Screening Date])</f>
        <v>42</v>
      </c>
      <c r="E4" s="26" t="s">
        <v>214</v>
      </c>
      <c r="F4" s="26">
        <f>COUNTIFS(Table14[stage],'1.graph'!E4,Table14[Status],"In Pipeline")</f>
        <v>7</v>
      </c>
    </row>
    <row r="5" spans="1:7" x14ac:dyDescent="0.3">
      <c r="A5" s="26" t="s">
        <v>203</v>
      </c>
      <c r="B5" s="26">
        <f>COUNTA(Table14[Interview Date])</f>
        <v>26</v>
      </c>
      <c r="E5" s="26" t="s">
        <v>213</v>
      </c>
      <c r="F5" s="26">
        <f>COUNTIFS(Table14[stage],'1.graph'!E5,Table14[Status],"In Pipeline")</f>
        <v>3</v>
      </c>
    </row>
    <row r="6" spans="1:7" x14ac:dyDescent="0.3">
      <c r="A6" s="26" t="s">
        <v>204</v>
      </c>
      <c r="B6" s="26">
        <f>COUNTA(Table14[Offer Date])</f>
        <v>8</v>
      </c>
      <c r="E6" s="26" t="s">
        <v>107</v>
      </c>
      <c r="F6" s="26">
        <f>COUNTIFS(Table14[stage],'1.graph'!E6,Table14[Status],"In Pipeline")</f>
        <v>1</v>
      </c>
    </row>
    <row r="9" spans="1:7" x14ac:dyDescent="0.3">
      <c r="A9" s="33" t="s">
        <v>206</v>
      </c>
      <c r="E9" s="33" t="s">
        <v>211</v>
      </c>
    </row>
    <row r="10" spans="1:7" x14ac:dyDescent="0.3">
      <c r="A10" s="26" t="s">
        <v>207</v>
      </c>
      <c r="B10" s="26">
        <f>COUNTIF(Table14[Month],A10)</f>
        <v>14</v>
      </c>
      <c r="E10" s="26" t="s">
        <v>109</v>
      </c>
      <c r="F10" s="26">
        <f>COUNTIF(Table14[Channel],'1.graph'!E10)</f>
        <v>29</v>
      </c>
      <c r="G10" s="26">
        <f>AVERAGEIF(Table14[Channel],'1.graph'!E10,Table14[Cost])</f>
        <v>8637.9310344827591</v>
      </c>
    </row>
    <row r="11" spans="1:7" x14ac:dyDescent="0.3">
      <c r="A11" s="26" t="s">
        <v>208</v>
      </c>
      <c r="B11" s="26">
        <f>COUNTIF(Table14[Month],A11)</f>
        <v>20</v>
      </c>
      <c r="E11" s="26" t="s">
        <v>114</v>
      </c>
      <c r="F11" s="26">
        <f>COUNTIF(Table14[Channel],'1.graph'!E11)</f>
        <v>9</v>
      </c>
      <c r="G11" s="26">
        <f>AVERAGEIF(Table14[Channel],'1.graph'!E11,Table14[Cost])</f>
        <v>19888.888888888891</v>
      </c>
    </row>
    <row r="12" spans="1:7" x14ac:dyDescent="0.3">
      <c r="A12" s="26" t="s">
        <v>209</v>
      </c>
      <c r="B12" s="26">
        <f>COUNTIF(Table14[Month],A12)</f>
        <v>18</v>
      </c>
      <c r="E12" s="26" t="s">
        <v>101</v>
      </c>
      <c r="F12" s="26">
        <f>COUNTIF(Table14[Channel],'1.graph'!E12)</f>
        <v>9</v>
      </c>
      <c r="G12" s="26">
        <f>AVERAGEIF(Table14[Channel],'1.graph'!E12,Table14[Cost])</f>
        <v>14333.333333333334</v>
      </c>
    </row>
    <row r="13" spans="1:7" x14ac:dyDescent="0.3">
      <c r="A13" s="26" t="s">
        <v>210</v>
      </c>
      <c r="B13" s="26">
        <f>COUNTIF(Table14[Month],A13)</f>
        <v>10</v>
      </c>
      <c r="E13" s="26" t="s">
        <v>122</v>
      </c>
      <c r="F13" s="26">
        <f>COUNTIF(Table14[Channel],'1.graph'!E13)</f>
        <v>15</v>
      </c>
      <c r="G13" s="26">
        <f>AVERAGEIF(Table14[Channel],'1.graph'!E13,Table14[Cost])</f>
        <v>13666.666666666666</v>
      </c>
    </row>
    <row r="16" spans="1:7" x14ac:dyDescent="0.3">
      <c r="A16" s="33" t="s">
        <v>91</v>
      </c>
    </row>
    <row r="17" spans="1:2" x14ac:dyDescent="0.3">
      <c r="A17" s="26" t="s">
        <v>102</v>
      </c>
      <c r="B17" s="26">
        <f>COUNTIF(Table14[Decline Reason],A17)</f>
        <v>9</v>
      </c>
    </row>
    <row r="18" spans="1:2" x14ac:dyDescent="0.3">
      <c r="A18" s="26" t="s">
        <v>117</v>
      </c>
      <c r="B18" s="26">
        <f>COUNTIF(Table14[Decline Reason],A18)</f>
        <v>12</v>
      </c>
    </row>
    <row r="19" spans="1:2" x14ac:dyDescent="0.3">
      <c r="A19" s="26" t="s">
        <v>155</v>
      </c>
      <c r="B19" s="26">
        <f>COUNTIF(Table14[Decline Reason],A19)</f>
        <v>14</v>
      </c>
    </row>
    <row r="20" spans="1:2" x14ac:dyDescent="0.3">
      <c r="A20" s="26" t="s">
        <v>127</v>
      </c>
      <c r="B20" s="26">
        <f>COUNTIF(Table14[Decline Reason],A20)</f>
        <v>6</v>
      </c>
    </row>
    <row r="26" spans="1:2" x14ac:dyDescent="0.3">
      <c r="A26" t="s">
        <v>216</v>
      </c>
    </row>
    <row r="27" spans="1:2" x14ac:dyDescent="0.3">
      <c r="A27" s="58" t="s">
        <v>104</v>
      </c>
    </row>
    <row r="28" spans="1:2" x14ac:dyDescent="0.3">
      <c r="A28" s="59" t="s">
        <v>161</v>
      </c>
    </row>
    <row r="29" spans="1:2" x14ac:dyDescent="0.3">
      <c r="A29" s="58" t="s">
        <v>165</v>
      </c>
    </row>
    <row r="30" spans="1:2" x14ac:dyDescent="0.3">
      <c r="A30" s="59" t="s">
        <v>180</v>
      </c>
    </row>
    <row r="31" spans="1:2" x14ac:dyDescent="0.3">
      <c r="A31" s="58" t="s">
        <v>182</v>
      </c>
    </row>
    <row r="32" spans="1:2" x14ac:dyDescent="0.3">
      <c r="A32" s="59" t="s">
        <v>184</v>
      </c>
    </row>
    <row r="33" spans="1:1" x14ac:dyDescent="0.3">
      <c r="A33" s="58" t="s">
        <v>187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EF998-1413-4B60-8985-D74940032230}">
  <dimension ref="A1:O26"/>
  <sheetViews>
    <sheetView workbookViewId="0">
      <selection activeCell="I14" sqref="I14"/>
    </sheetView>
  </sheetViews>
  <sheetFormatPr defaultRowHeight="14.4" x14ac:dyDescent="0.3"/>
  <cols>
    <col min="2" max="2" width="17.6640625" bestFit="1" customWidth="1"/>
    <col min="3" max="3" width="15.77734375" bestFit="1" customWidth="1"/>
    <col min="4" max="4" width="15.5546875" bestFit="1" customWidth="1"/>
    <col min="5" max="5" width="13.21875" bestFit="1" customWidth="1"/>
    <col min="6" max="6" width="10.6640625" bestFit="1" customWidth="1"/>
    <col min="7" max="7" width="17.44140625" customWidth="1"/>
    <col min="8" max="8" width="13.5546875" bestFit="1" customWidth="1"/>
    <col min="9" max="9" width="14.33203125" bestFit="1" customWidth="1"/>
    <col min="10" max="10" width="10.44140625" bestFit="1" customWidth="1"/>
    <col min="13" max="13" width="15.77734375" bestFit="1" customWidth="1"/>
    <col min="14" max="14" width="20.6640625" bestFit="1" customWidth="1"/>
  </cols>
  <sheetData>
    <row r="1" spans="1:15" ht="18" x14ac:dyDescent="0.35">
      <c r="A1" s="44" t="s">
        <v>0</v>
      </c>
      <c r="B1" s="45"/>
      <c r="C1" s="45"/>
      <c r="D1" s="45"/>
      <c r="E1" s="45"/>
      <c r="F1" s="46"/>
      <c r="G1" s="1"/>
      <c r="H1" s="1"/>
      <c r="I1" s="9" t="str">
        <f>IF(F7&gt;0,"HEIRED","HIERING")</f>
        <v>HEIRED</v>
      </c>
      <c r="J1" s="1"/>
      <c r="K1" s="1"/>
      <c r="L1" s="1"/>
      <c r="M1" s="1"/>
      <c r="N1" s="16" t="s">
        <v>44</v>
      </c>
      <c r="O1" s="1"/>
    </row>
    <row r="2" spans="1:15" ht="15.6" x14ac:dyDescent="0.3">
      <c r="A2" s="1"/>
      <c r="B2" s="1"/>
      <c r="C2" s="1"/>
      <c r="D2" s="1"/>
      <c r="E2" s="1"/>
      <c r="F2" s="1"/>
      <c r="G2" s="1"/>
      <c r="H2" s="3" t="s">
        <v>40</v>
      </c>
      <c r="I2" s="3" t="s">
        <v>41</v>
      </c>
      <c r="J2" s="1"/>
      <c r="K2" s="1"/>
      <c r="L2" s="1"/>
      <c r="M2" s="3" t="s">
        <v>7</v>
      </c>
      <c r="N2" s="10">
        <f>COUNTIFS(Table1[APPLICATION DT],"&lt;&gt;",Table1[STATUS],"CLOSED")</f>
        <v>6</v>
      </c>
      <c r="O2" s="1"/>
    </row>
    <row r="3" spans="1:15" ht="15.6" x14ac:dyDescent="0.3">
      <c r="A3" s="1"/>
      <c r="B3" s="3" t="s">
        <v>1</v>
      </c>
      <c r="C3" s="36" t="s">
        <v>2</v>
      </c>
      <c r="D3" s="37"/>
      <c r="E3" s="37"/>
      <c r="F3" s="38"/>
      <c r="G3" s="1"/>
      <c r="H3" s="6">
        <f>COUNTA(Table1[NAME])</f>
        <v>13</v>
      </c>
      <c r="I3" s="6">
        <f ca="1">IF($F$8&gt;0,$F$8-$C$5+1,TODAY()-$C$5+1)</f>
        <v>29</v>
      </c>
      <c r="J3" s="1"/>
      <c r="K3" s="1"/>
      <c r="L3" s="1"/>
      <c r="M3" s="3" t="s">
        <v>8</v>
      </c>
      <c r="N3" s="10">
        <f>COUNTIFS(Table1[PHONE DT],"&lt;&gt;",Table1[STATUS],"CLOSED")</f>
        <v>6</v>
      </c>
      <c r="O3" s="1"/>
    </row>
    <row r="4" spans="1:15" ht="15.6" x14ac:dyDescent="0.3">
      <c r="A4" s="1"/>
      <c r="B4" s="3" t="s">
        <v>3</v>
      </c>
      <c r="C4" s="36" t="s">
        <v>4</v>
      </c>
      <c r="D4" s="39"/>
      <c r="E4" s="39"/>
      <c r="F4" s="40"/>
      <c r="G4" s="1"/>
      <c r="H4" s="1"/>
      <c r="I4" s="1"/>
      <c r="J4" s="1"/>
      <c r="K4" s="1"/>
      <c r="L4" s="1"/>
      <c r="M4" s="3" t="s">
        <v>9</v>
      </c>
      <c r="N4" s="10">
        <f>COUNTIFS(Table1[INTERVIEW DT],"&lt;&gt;",Table1[STATUS],"CLOSED")</f>
        <v>4</v>
      </c>
      <c r="O4" s="1"/>
    </row>
    <row r="5" spans="1:15" ht="15.6" x14ac:dyDescent="0.3">
      <c r="A5" s="1"/>
      <c r="B5" s="3" t="s">
        <v>5</v>
      </c>
      <c r="C5" s="41">
        <v>45689</v>
      </c>
      <c r="D5" s="42"/>
      <c r="E5" s="42"/>
      <c r="F5" s="43"/>
      <c r="G5" s="1"/>
      <c r="H5" s="15" t="s">
        <v>43</v>
      </c>
      <c r="I5" s="1"/>
      <c r="J5" s="1"/>
      <c r="K5" s="1"/>
      <c r="L5" s="1"/>
      <c r="M5" s="3" t="s">
        <v>10</v>
      </c>
      <c r="N5" s="10">
        <f>COUNTIFS(Table1[OFFER DT],"&lt;&gt;",Table1[STATUS],"CLOSED")</f>
        <v>0</v>
      </c>
      <c r="O5" s="1"/>
    </row>
    <row r="6" spans="1:15" x14ac:dyDescent="0.3">
      <c r="A6" s="1"/>
      <c r="B6" s="1"/>
      <c r="C6" s="1"/>
      <c r="D6" s="1"/>
      <c r="E6" s="1"/>
      <c r="F6" s="1"/>
      <c r="G6" s="1"/>
      <c r="H6" s="1"/>
      <c r="I6" s="1"/>
      <c r="J6" s="1"/>
      <c r="K6" s="1"/>
      <c r="L6" s="1"/>
      <c r="M6" s="1"/>
      <c r="N6" s="16" t="s">
        <v>45</v>
      </c>
      <c r="O6" s="1"/>
    </row>
    <row r="7" spans="1:15" ht="15.6" x14ac:dyDescent="0.3">
      <c r="A7" s="1"/>
      <c r="B7" s="3" t="s">
        <v>6</v>
      </c>
      <c r="C7" s="3" t="s">
        <v>7</v>
      </c>
      <c r="D7" s="3"/>
      <c r="E7" s="3" t="s">
        <v>39</v>
      </c>
      <c r="F7" s="7" t="s">
        <v>26</v>
      </c>
      <c r="G7" s="1"/>
      <c r="H7" s="11">
        <f>COUNTIFS(Table1[[STATUS]:[STATUS]],"",Table1[[STAGE]:[STAGE]],H$8)</f>
        <v>1</v>
      </c>
      <c r="I7" s="12">
        <f>COUNTIFS(Table1[[STATUS]:[STATUS]],"",Table1[[STAGE]:[STAGE]],I$8)</f>
        <v>4</v>
      </c>
      <c r="J7" s="13">
        <f>COUNTIFS(Table1[[STATUS]:[STATUS]],"",Table1[[STAGE]:[STAGE]],J$8)</f>
        <v>1</v>
      </c>
      <c r="K7" s="14">
        <f>COUNTIFS(Table1[[STATUS]:[STATUS]],"",Table1[[STAGE]:[STAGE]],K$8)</f>
        <v>1</v>
      </c>
      <c r="L7" s="1"/>
      <c r="M7" s="3" t="str">
        <f>G17</f>
        <v>Cultural Fit</v>
      </c>
      <c r="N7" s="17">
        <f>COUNTIF(Table1[DECLINE REASON],M7)/COUNTA(Table1[DECLINE REASON])</f>
        <v>0.5</v>
      </c>
      <c r="O7" s="1"/>
    </row>
    <row r="8" spans="1:15" ht="15.6" x14ac:dyDescent="0.3">
      <c r="A8" s="1"/>
      <c r="B8" s="1"/>
      <c r="C8" s="3" t="s">
        <v>8</v>
      </c>
      <c r="D8" s="3"/>
      <c r="E8" s="3" t="s">
        <v>42</v>
      </c>
      <c r="F8" s="8">
        <v>45717</v>
      </c>
      <c r="G8" s="1"/>
      <c r="H8" s="2" t="s">
        <v>7</v>
      </c>
      <c r="I8" s="2" t="str">
        <f>C8</f>
        <v xml:space="preserve">PHONE SCREEN </v>
      </c>
      <c r="J8" s="2" t="s">
        <v>9</v>
      </c>
      <c r="K8" s="2" t="s">
        <v>10</v>
      </c>
      <c r="L8" s="2"/>
      <c r="M8" s="3" t="str">
        <f>G18</f>
        <v>Technical</v>
      </c>
      <c r="N8" s="17">
        <f>COUNTIF(Table1[DECLINE REASON],M8)/COUNTA(Table1[DECLINE REASON])</f>
        <v>0.33333333333333331</v>
      </c>
      <c r="O8" s="1"/>
    </row>
    <row r="9" spans="1:15" ht="15.6" x14ac:dyDescent="0.3">
      <c r="A9" s="1"/>
      <c r="B9" s="1"/>
      <c r="C9" s="3" t="s">
        <v>9</v>
      </c>
      <c r="D9" s="3"/>
      <c r="E9" s="1"/>
      <c r="F9" s="1"/>
      <c r="G9" s="1"/>
      <c r="H9" s="1"/>
      <c r="I9" s="1"/>
      <c r="J9" s="1"/>
      <c r="K9" s="1"/>
      <c r="L9" s="1"/>
      <c r="M9" s="3" t="str">
        <f>G15</f>
        <v>Experience</v>
      </c>
      <c r="N9" s="17">
        <f>COUNTIF(Table1[DECLINE REASON],M9)/COUNTA(Table1[DECLINE REASON])</f>
        <v>0.16666666666666666</v>
      </c>
      <c r="O9" s="1"/>
    </row>
    <row r="10" spans="1:15" ht="15.6" x14ac:dyDescent="0.3">
      <c r="A10" s="1"/>
      <c r="B10" s="1"/>
      <c r="C10" s="3" t="s">
        <v>10</v>
      </c>
      <c r="D10" s="3"/>
      <c r="E10" s="1"/>
      <c r="F10" s="1"/>
      <c r="G10" s="1"/>
      <c r="H10" s="1"/>
      <c r="I10" s="1"/>
      <c r="J10" s="1"/>
      <c r="K10" s="1"/>
      <c r="L10" s="1"/>
      <c r="M10" s="1"/>
      <c r="N10" s="1"/>
      <c r="O10" s="1"/>
    </row>
    <row r="11" spans="1:15" x14ac:dyDescent="0.3">
      <c r="A11" s="1"/>
      <c r="B11" s="1"/>
      <c r="C11" s="1"/>
      <c r="D11" s="1"/>
      <c r="E11" s="1"/>
      <c r="F11" s="1"/>
      <c r="G11" s="1"/>
      <c r="H11" s="1"/>
      <c r="I11" s="1"/>
      <c r="J11" s="1"/>
      <c r="K11" s="1"/>
      <c r="L11" s="1"/>
      <c r="M11" s="1"/>
      <c r="N11" s="1"/>
      <c r="O11" s="1"/>
    </row>
    <row r="12" spans="1:15" x14ac:dyDescent="0.3">
      <c r="A12" t="s">
        <v>11</v>
      </c>
      <c r="I12" t="s">
        <v>24</v>
      </c>
    </row>
    <row r="13" spans="1:15" x14ac:dyDescent="0.3">
      <c r="A13" t="s">
        <v>12</v>
      </c>
      <c r="B13" t="s">
        <v>13</v>
      </c>
      <c r="C13" t="s">
        <v>14</v>
      </c>
      <c r="D13" t="s">
        <v>15</v>
      </c>
      <c r="E13" t="s">
        <v>16</v>
      </c>
      <c r="F13" t="s">
        <v>17</v>
      </c>
      <c r="G13" t="s">
        <v>18</v>
      </c>
      <c r="H13" t="s">
        <v>19</v>
      </c>
      <c r="I13" s="4" t="s">
        <v>20</v>
      </c>
    </row>
    <row r="14" spans="1:15" x14ac:dyDescent="0.3">
      <c r="A14" t="s">
        <v>21</v>
      </c>
      <c r="B14" s="5">
        <v>45689</v>
      </c>
      <c r="C14" s="5">
        <v>45693</v>
      </c>
      <c r="D14" s="5">
        <v>45696</v>
      </c>
      <c r="F14" t="s">
        <v>22</v>
      </c>
      <c r="G14" t="s">
        <v>23</v>
      </c>
      <c r="I14" t="str" cm="1">
        <f t="array" ref="I14">_xlfn.IFS(Table1[[#This Row],[OFFER DT]]&gt;0,$C$10,Table1[[#This Row],[INTERVIEW DT]]&gt;0,$C$9,Table1[[#This Row],[PHONE DT]]&gt;0,$C$8,Table1[[#This Row],[APPLICATION DT]]&gt;0,$C$7)</f>
        <v>INTERVIEW</v>
      </c>
    </row>
    <row r="15" spans="1:15" x14ac:dyDescent="0.3">
      <c r="A15" t="s">
        <v>25</v>
      </c>
      <c r="B15" s="5">
        <v>45689</v>
      </c>
      <c r="C15" s="5">
        <v>45690</v>
      </c>
      <c r="D15" s="5">
        <v>45697</v>
      </c>
      <c r="F15" t="s">
        <v>22</v>
      </c>
      <c r="G15" t="s">
        <v>37</v>
      </c>
      <c r="I15" t="str" cm="1">
        <f t="array" ref="I15">_xlfn.IFS(Table1[[#This Row],[OFFER DT]]&gt;0,$C$10,Table1[[#This Row],[INTERVIEW DT]]&gt;0,$C$9,Table1[[#This Row],[PHONE DT]]&gt;0,$C$8,Table1[[#This Row],[APPLICATION DT]]&gt;0,$C$7)</f>
        <v>INTERVIEW</v>
      </c>
    </row>
    <row r="16" spans="1:15" x14ac:dyDescent="0.3">
      <c r="A16" t="s">
        <v>26</v>
      </c>
      <c r="B16" s="5">
        <v>45689</v>
      </c>
      <c r="C16" s="5">
        <v>45692</v>
      </c>
      <c r="D16" s="5">
        <v>45694</v>
      </c>
      <c r="E16" s="5">
        <v>45698</v>
      </c>
      <c r="I16" t="str" cm="1">
        <f t="array" ref="I16">_xlfn.IFS(Table1[[#This Row],[OFFER DT]]&gt;0,$C$10,Table1[[#This Row],[INTERVIEW DT]]&gt;0,$C$9,Table1[[#This Row],[PHONE DT]]&gt;0,$C$8,Table1[[#This Row],[APPLICATION DT]]&gt;0,$C$7)</f>
        <v>OFFER</v>
      </c>
    </row>
    <row r="17" spans="1:9" x14ac:dyDescent="0.3">
      <c r="A17" t="s">
        <v>27</v>
      </c>
      <c r="B17" s="5">
        <v>45690</v>
      </c>
      <c r="C17" s="5">
        <v>45691</v>
      </c>
      <c r="D17" s="5">
        <v>45692</v>
      </c>
      <c r="F17" t="s">
        <v>22</v>
      </c>
      <c r="G17" t="s">
        <v>38</v>
      </c>
      <c r="I17" t="str" cm="1">
        <f t="array" ref="I17">_xlfn.IFS(Table1[[#This Row],[OFFER DT]]&gt;0,$C$10,Table1[[#This Row],[INTERVIEW DT]]&gt;0,$C$9,Table1[[#This Row],[PHONE DT]]&gt;0,$C$8,Table1[[#This Row],[APPLICATION DT]]&gt;0,$C$7)</f>
        <v>INTERVIEW</v>
      </c>
    </row>
    <row r="18" spans="1:9" x14ac:dyDescent="0.3">
      <c r="A18" t="s">
        <v>28</v>
      </c>
      <c r="B18" s="5">
        <v>45691</v>
      </c>
      <c r="C18" s="5">
        <v>45693</v>
      </c>
      <c r="D18" s="5">
        <v>45695</v>
      </c>
      <c r="F18" t="s">
        <v>22</v>
      </c>
      <c r="G18" t="s">
        <v>23</v>
      </c>
      <c r="I18" t="str" cm="1">
        <f t="array" ref="I18">_xlfn.IFS(Table1[[#This Row],[OFFER DT]]&gt;0,$C$10,Table1[[#This Row],[INTERVIEW DT]]&gt;0,$C$9,Table1[[#This Row],[PHONE DT]]&gt;0,$C$8,Table1[[#This Row],[APPLICATION DT]]&gt;0,$C$7)</f>
        <v>INTERVIEW</v>
      </c>
    </row>
    <row r="19" spans="1:9" x14ac:dyDescent="0.3">
      <c r="A19" t="s">
        <v>29</v>
      </c>
      <c r="B19" s="5">
        <v>45691</v>
      </c>
      <c r="C19" s="5">
        <v>45693</v>
      </c>
      <c r="D19" s="5"/>
      <c r="F19" t="s">
        <v>22</v>
      </c>
      <c r="G19" t="s">
        <v>38</v>
      </c>
      <c r="I19" t="str" cm="1">
        <f t="array" ref="I19">_xlfn.IFS(Table1[[#This Row],[OFFER DT]]&gt;0,$C$10,Table1[[#This Row],[INTERVIEW DT]]&gt;0,$C$9,Table1[[#This Row],[PHONE DT]]&gt;0,$C$8,Table1[[#This Row],[APPLICATION DT]]&gt;0,$C$7)</f>
        <v xml:space="preserve">PHONE SCREEN </v>
      </c>
    </row>
    <row r="20" spans="1:9" x14ac:dyDescent="0.3">
      <c r="A20" t="s">
        <v>30</v>
      </c>
      <c r="B20" s="5">
        <v>45691</v>
      </c>
      <c r="C20" s="5">
        <v>45693</v>
      </c>
      <c r="D20" s="5"/>
      <c r="F20" t="s">
        <v>22</v>
      </c>
      <c r="G20" t="s">
        <v>38</v>
      </c>
      <c r="I20" t="str" cm="1">
        <f t="array" ref="I20">_xlfn.IFS(Table1[[#This Row],[OFFER DT]]&gt;0,$C$10,Table1[[#This Row],[INTERVIEW DT]]&gt;0,$C$9,Table1[[#This Row],[PHONE DT]]&gt;0,$C$8,Table1[[#This Row],[APPLICATION DT]]&gt;0,$C$7)</f>
        <v xml:space="preserve">PHONE SCREEN </v>
      </c>
    </row>
    <row r="21" spans="1:9" x14ac:dyDescent="0.3">
      <c r="A21" t="s">
        <v>31</v>
      </c>
      <c r="B21" s="5">
        <v>45692</v>
      </c>
      <c r="C21" s="5">
        <v>45695</v>
      </c>
      <c r="D21" s="5">
        <v>45700</v>
      </c>
      <c r="I21" t="str" cm="1">
        <f t="array" ref="I21">_xlfn.IFS(Table1[[#This Row],[OFFER DT]]&gt;0,$C$10,Table1[[#This Row],[INTERVIEW DT]]&gt;0,$C$9,Table1[[#This Row],[PHONE DT]]&gt;0,$C$8,Table1[[#This Row],[APPLICATION DT]]&gt;0,$C$7)</f>
        <v>INTERVIEW</v>
      </c>
    </row>
    <row r="22" spans="1:9" x14ac:dyDescent="0.3">
      <c r="A22" t="s">
        <v>32</v>
      </c>
      <c r="B22" s="5">
        <v>45692</v>
      </c>
      <c r="C22" s="5">
        <v>45697</v>
      </c>
      <c r="I22" t="str" cm="1">
        <f t="array" ref="I22">_xlfn.IFS(Table1[[#This Row],[OFFER DT]]&gt;0,$C$10,Table1[[#This Row],[INTERVIEW DT]]&gt;0,$C$9,Table1[[#This Row],[PHONE DT]]&gt;0,$C$8,Table1[[#This Row],[APPLICATION DT]]&gt;0,$C$7)</f>
        <v xml:space="preserve">PHONE SCREEN </v>
      </c>
    </row>
    <row r="23" spans="1:9" x14ac:dyDescent="0.3">
      <c r="A23" t="s">
        <v>33</v>
      </c>
      <c r="B23" s="5">
        <v>45692</v>
      </c>
      <c r="C23" s="5">
        <v>45696</v>
      </c>
      <c r="I23" t="str" cm="1">
        <f t="array" ref="I23">_xlfn.IFS(Table1[[#This Row],[OFFER DT]]&gt;0,$C$10,Table1[[#This Row],[INTERVIEW DT]]&gt;0,$C$9,Table1[[#This Row],[PHONE DT]]&gt;0,$C$8,Table1[[#This Row],[APPLICATION DT]]&gt;0,$C$7)</f>
        <v xml:space="preserve">PHONE SCREEN </v>
      </c>
    </row>
    <row r="24" spans="1:9" x14ac:dyDescent="0.3">
      <c r="A24" t="s">
        <v>34</v>
      </c>
      <c r="B24" s="5">
        <v>45695</v>
      </c>
      <c r="C24" s="5">
        <v>45696</v>
      </c>
      <c r="I24" t="str" cm="1">
        <f t="array" ref="I24">_xlfn.IFS(Table1[[#This Row],[OFFER DT]]&gt;0,$C$10,Table1[[#This Row],[INTERVIEW DT]]&gt;0,$C$9,Table1[[#This Row],[PHONE DT]]&gt;0,$C$8,Table1[[#This Row],[APPLICATION DT]]&gt;0,$C$7)</f>
        <v xml:space="preserve">PHONE SCREEN </v>
      </c>
    </row>
    <row r="25" spans="1:9" x14ac:dyDescent="0.3">
      <c r="A25" t="s">
        <v>35</v>
      </c>
      <c r="B25" s="5">
        <v>45698</v>
      </c>
      <c r="C25" s="5">
        <v>45700</v>
      </c>
      <c r="I25" t="str" cm="1">
        <f t="array" ref="I25">_xlfn.IFS(Table1[[#This Row],[OFFER DT]]&gt;0,$C$10,Table1[[#This Row],[INTERVIEW DT]]&gt;0,$C$9,Table1[[#This Row],[PHONE DT]]&gt;0,$C$8,Table1[[#This Row],[APPLICATION DT]]&gt;0,$C$7)</f>
        <v xml:space="preserve">PHONE SCREEN </v>
      </c>
    </row>
    <row r="26" spans="1:9" x14ac:dyDescent="0.3">
      <c r="A26" t="s">
        <v>36</v>
      </c>
      <c r="B26" s="5">
        <v>45702</v>
      </c>
      <c r="C26" s="5"/>
      <c r="I26" t="str" cm="1">
        <f t="array" ref="I26">_xlfn.IFS(Table1[[#This Row],[OFFER DT]]&gt;0,$C$10,Table1[[#This Row],[INTERVIEW DT]]&gt;0,$C$9,Table1[[#This Row],[PHONE DT]]&gt;0,$C$8,Table1[[#This Row],[APPLICATION DT]]&gt;0,$C$7)</f>
        <v>APPLICATION</v>
      </c>
    </row>
  </sheetData>
  <mergeCells count="4">
    <mergeCell ref="C3:F3"/>
    <mergeCell ref="C4:F4"/>
    <mergeCell ref="C5:F5"/>
    <mergeCell ref="A1:F1"/>
  </mergeCells>
  <phoneticPr fontId="6" type="noConversion"/>
  <dataValidations count="2">
    <dataValidation type="list" allowBlank="1" showInputMessage="1" showErrorMessage="1" sqref="F14:F26" xr:uid="{CE499B8E-8998-4A81-913F-D280D58CE7C3}">
      <formula1>"CLOSED"</formula1>
    </dataValidation>
    <dataValidation type="list" allowBlank="1" showInputMessage="1" showErrorMessage="1" sqref="F7" xr:uid="{9AFADCF9-43C1-471C-AD03-B4425F2A6851}">
      <formula1>L_APPS</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55AD-7F96-4BF5-9325-4AE647D6FA22}">
  <dimension ref="A1:Q25"/>
  <sheetViews>
    <sheetView workbookViewId="0">
      <selection activeCell="K14" sqref="K14"/>
    </sheetView>
  </sheetViews>
  <sheetFormatPr defaultRowHeight="14.4" x14ac:dyDescent="0.3"/>
  <cols>
    <col min="1" max="1" width="15.6640625" customWidth="1"/>
    <col min="2" max="2" width="23.88671875" bestFit="1" customWidth="1"/>
    <col min="3" max="3" width="18.6640625" bestFit="1" customWidth="1"/>
    <col min="4" max="4" width="17.33203125" customWidth="1"/>
    <col min="5" max="5" width="13" customWidth="1"/>
    <col min="6" max="6" width="17.88671875" customWidth="1"/>
    <col min="7" max="7" width="19.44140625" customWidth="1"/>
    <col min="8" max="9" width="10.44140625" bestFit="1" customWidth="1"/>
    <col min="17" max="17" width="11.6640625" bestFit="1" customWidth="1"/>
  </cols>
  <sheetData>
    <row r="1" spans="1:17" ht="15.6" x14ac:dyDescent="0.3">
      <c r="A1" s="47" t="s">
        <v>46</v>
      </c>
      <c r="B1" s="48"/>
      <c r="C1" s="48"/>
      <c r="D1" s="48"/>
      <c r="E1" s="48"/>
      <c r="F1" s="48"/>
      <c r="G1" s="48"/>
      <c r="H1" s="48"/>
      <c r="I1" s="48"/>
    </row>
    <row r="2" spans="1:17" x14ac:dyDescent="0.3">
      <c r="A2" s="48" t="s">
        <v>47</v>
      </c>
      <c r="B2" s="48"/>
      <c r="C2" s="48"/>
      <c r="D2" s="48"/>
      <c r="E2" s="48"/>
      <c r="F2" s="48"/>
      <c r="G2" s="48"/>
      <c r="H2" s="48"/>
      <c r="I2" s="48"/>
    </row>
    <row r="3" spans="1:17" x14ac:dyDescent="0.3">
      <c r="A3" s="18"/>
      <c r="B3" s="18"/>
      <c r="C3" s="18"/>
      <c r="D3" s="18"/>
      <c r="E3" s="18"/>
      <c r="F3" s="18"/>
      <c r="G3" s="18"/>
      <c r="H3" s="18"/>
      <c r="I3" s="18"/>
    </row>
    <row r="4" spans="1:17" x14ac:dyDescent="0.3">
      <c r="A4" s="18"/>
      <c r="B4" s="19" t="s">
        <v>1</v>
      </c>
      <c r="C4" s="23" t="s">
        <v>49</v>
      </c>
      <c r="D4" s="18"/>
      <c r="E4" s="18"/>
      <c r="F4" s="18"/>
      <c r="G4" s="18"/>
      <c r="H4" s="18"/>
      <c r="I4" s="22" t="s">
        <v>63</v>
      </c>
    </row>
    <row r="5" spans="1:17" x14ac:dyDescent="0.3">
      <c r="A5" s="18"/>
      <c r="B5" s="19" t="s">
        <v>48</v>
      </c>
      <c r="C5" s="23" t="s">
        <v>50</v>
      </c>
      <c r="D5" s="18"/>
      <c r="E5" s="18"/>
      <c r="F5" s="18"/>
      <c r="G5" s="18"/>
      <c r="H5" s="18"/>
      <c r="I5" s="23" t="s">
        <v>57</v>
      </c>
    </row>
    <row r="6" spans="1:17" x14ac:dyDescent="0.3">
      <c r="A6" s="18"/>
      <c r="B6" s="19" t="s">
        <v>51</v>
      </c>
      <c r="C6" s="24">
        <v>44927</v>
      </c>
      <c r="D6" s="18"/>
      <c r="E6" s="18"/>
      <c r="F6" s="18"/>
      <c r="G6" s="18"/>
      <c r="H6" s="18"/>
      <c r="I6" s="23" t="s">
        <v>58</v>
      </c>
    </row>
    <row r="7" spans="1:17" x14ac:dyDescent="0.3">
      <c r="A7" s="18"/>
      <c r="B7" s="19" t="s">
        <v>52</v>
      </c>
      <c r="C7" s="24">
        <v>44986</v>
      </c>
      <c r="D7" s="18"/>
      <c r="E7" s="18"/>
      <c r="F7" s="18"/>
      <c r="G7" s="18"/>
      <c r="H7" s="18"/>
      <c r="I7" s="23" t="s">
        <v>9</v>
      </c>
    </row>
    <row r="8" spans="1:17" x14ac:dyDescent="0.3">
      <c r="A8" s="18"/>
      <c r="B8" s="19" t="s">
        <v>53</v>
      </c>
      <c r="C8" s="23">
        <v>3307</v>
      </c>
      <c r="D8" s="18"/>
      <c r="E8" s="18"/>
      <c r="F8" s="18"/>
      <c r="G8" s="18"/>
      <c r="H8" s="18"/>
      <c r="I8" s="23" t="s">
        <v>10</v>
      </c>
    </row>
    <row r="9" spans="1:17" x14ac:dyDescent="0.3">
      <c r="A9" s="18"/>
      <c r="B9" s="18"/>
      <c r="C9" s="18"/>
      <c r="D9" s="18"/>
      <c r="E9" s="18"/>
      <c r="F9" s="18"/>
      <c r="G9" s="18"/>
      <c r="H9" s="18"/>
      <c r="I9" s="18"/>
    </row>
    <row r="10" spans="1:17" x14ac:dyDescent="0.3">
      <c r="A10" s="18"/>
      <c r="B10" s="22" t="s">
        <v>17</v>
      </c>
      <c r="C10" s="20" t="str">
        <f>VLOOKUP(C8,APPLI_INFO[],6,FALSE)</f>
        <v>REJECTED</v>
      </c>
      <c r="D10" s="18"/>
      <c r="E10" s="18"/>
      <c r="F10" s="18"/>
      <c r="G10" s="18"/>
      <c r="H10" s="18"/>
      <c r="I10" s="18"/>
    </row>
    <row r="11" spans="1:17" x14ac:dyDescent="0.3">
      <c r="A11" s="18"/>
      <c r="B11" s="22" t="s">
        <v>54</v>
      </c>
      <c r="C11" s="22" t="s">
        <v>55</v>
      </c>
      <c r="D11" s="18"/>
      <c r="E11" s="18"/>
      <c r="F11" s="18"/>
      <c r="G11" s="18"/>
      <c r="H11" s="18"/>
      <c r="I11" s="18"/>
    </row>
    <row r="12" spans="1:17" x14ac:dyDescent="0.3">
      <c r="A12" s="18"/>
      <c r="B12" s="21">
        <f>COUNTA(APPLI_INFO[APPLICANTS ID])</f>
        <v>10</v>
      </c>
      <c r="C12" s="21">
        <f>C7-C6</f>
        <v>59</v>
      </c>
      <c r="D12" s="18"/>
      <c r="E12" s="18"/>
      <c r="F12" s="18"/>
      <c r="G12" s="18"/>
      <c r="H12" s="18"/>
      <c r="I12" s="18"/>
    </row>
    <row r="13" spans="1:17" x14ac:dyDescent="0.3">
      <c r="Q13" t="s">
        <v>17</v>
      </c>
    </row>
    <row r="14" spans="1:17" x14ac:dyDescent="0.3">
      <c r="A14" s="49" t="s">
        <v>56</v>
      </c>
      <c r="B14" s="49"/>
      <c r="C14" s="49"/>
      <c r="D14" s="49"/>
      <c r="E14" s="49"/>
      <c r="F14" s="49"/>
      <c r="G14" s="49"/>
      <c r="H14" s="49"/>
      <c r="I14" s="49"/>
      <c r="Q14" t="s">
        <v>66</v>
      </c>
    </row>
    <row r="15" spans="1:17" x14ac:dyDescent="0.3">
      <c r="A15" t="s">
        <v>53</v>
      </c>
      <c r="B15" t="s">
        <v>57</v>
      </c>
      <c r="C15" t="s">
        <v>58</v>
      </c>
      <c r="D15" t="s">
        <v>59</v>
      </c>
      <c r="E15" t="s">
        <v>60</v>
      </c>
      <c r="F15" t="s">
        <v>61</v>
      </c>
      <c r="G15" t="s">
        <v>62</v>
      </c>
      <c r="H15" t="s">
        <v>63</v>
      </c>
      <c r="Q15" t="s">
        <v>67</v>
      </c>
    </row>
    <row r="16" spans="1:17" x14ac:dyDescent="0.3">
      <c r="A16">
        <v>3301</v>
      </c>
      <c r="B16" s="25">
        <v>44928</v>
      </c>
      <c r="C16" s="25">
        <v>44962</v>
      </c>
      <c r="D16" s="25">
        <v>44965</v>
      </c>
      <c r="F16" t="s">
        <v>66</v>
      </c>
      <c r="G16" t="s">
        <v>64</v>
      </c>
      <c r="H16" t="str" cm="1">
        <f t="array" ref="H16">_xlfn.IFS(APPLI_INFO[[#This Row],[OFFER DATE]]&gt;0,$I$8,APPLI_INFO[[#This Row],[INTERVIEW DATE]]&gt;0,$I$7,APPLI_INFO[[#This Row],[LEVEL-2]]&gt;0,$I$6,APPLI_INFO[[#This Row],[LEVEL-1]]&gt;0,$I$5)</f>
        <v>INTERVIEW</v>
      </c>
      <c r="Q16" t="s">
        <v>68</v>
      </c>
    </row>
    <row r="17" spans="1:8" x14ac:dyDescent="0.3">
      <c r="A17">
        <v>3302</v>
      </c>
      <c r="B17" s="25">
        <v>44928</v>
      </c>
      <c r="C17" s="25">
        <v>44963</v>
      </c>
      <c r="D17" s="25">
        <v>44966</v>
      </c>
      <c r="F17" t="s">
        <v>66</v>
      </c>
      <c r="G17" t="s">
        <v>65</v>
      </c>
      <c r="H17" t="str" cm="1">
        <f t="array" ref="H17">_xlfn.IFS(APPLI_INFO[[#This Row],[OFFER DATE]]&gt;0,$I$8,APPLI_INFO[[#This Row],[INTERVIEW DATE]]&gt;0,$I$7,APPLI_INFO[[#This Row],[LEVEL-2]]&gt;0,$I$6,APPLI_INFO[[#This Row],[LEVEL-1]]&gt;0,$I$5)</f>
        <v>INTERVIEW</v>
      </c>
    </row>
    <row r="18" spans="1:8" x14ac:dyDescent="0.3">
      <c r="A18">
        <v>3303</v>
      </c>
      <c r="B18" s="25">
        <v>44929</v>
      </c>
      <c r="C18" s="25">
        <v>44964</v>
      </c>
      <c r="D18" s="25">
        <v>44967</v>
      </c>
      <c r="E18" s="25">
        <v>44977</v>
      </c>
      <c r="F18" t="s">
        <v>67</v>
      </c>
      <c r="H18" t="str" cm="1">
        <f t="array" ref="H18">_xlfn.IFS(APPLI_INFO[[#This Row],[OFFER DATE]]&gt;0,$I$8,APPLI_INFO[[#This Row],[INTERVIEW DATE]]&gt;0,$I$7,APPLI_INFO[[#This Row],[LEVEL-2]]&gt;0,$I$6,APPLI_INFO[[#This Row],[LEVEL-1]]&gt;0,$I$5)</f>
        <v>OFFER</v>
      </c>
    </row>
    <row r="19" spans="1:8" x14ac:dyDescent="0.3">
      <c r="A19">
        <v>3304</v>
      </c>
      <c r="B19" s="25">
        <v>44929</v>
      </c>
      <c r="C19" s="25">
        <v>44965</v>
      </c>
      <c r="D19" s="25">
        <v>44968</v>
      </c>
      <c r="F19" t="s">
        <v>66</v>
      </c>
      <c r="G19" t="s">
        <v>64</v>
      </c>
      <c r="H19" t="str" cm="1">
        <f t="array" ref="H19">_xlfn.IFS(APPLI_INFO[[#This Row],[OFFER DATE]]&gt;0,$I$8,APPLI_INFO[[#This Row],[INTERVIEW DATE]]&gt;0,$I$7,APPLI_INFO[[#This Row],[LEVEL-2]]&gt;0,$I$6,APPLI_INFO[[#This Row],[LEVEL-1]]&gt;0,$I$5)</f>
        <v>INTERVIEW</v>
      </c>
    </row>
    <row r="20" spans="1:8" x14ac:dyDescent="0.3">
      <c r="A20">
        <v>3305</v>
      </c>
      <c r="B20" s="25">
        <v>44930</v>
      </c>
      <c r="C20" s="25">
        <v>44966</v>
      </c>
      <c r="D20" s="25">
        <v>44969</v>
      </c>
      <c r="F20" t="s">
        <v>66</v>
      </c>
      <c r="G20" t="s">
        <v>65</v>
      </c>
      <c r="H20" t="str" cm="1">
        <f t="array" ref="H20">_xlfn.IFS(APPLI_INFO[[#This Row],[OFFER DATE]]&gt;0,$I$8,APPLI_INFO[[#This Row],[INTERVIEW DATE]]&gt;0,$I$7,APPLI_INFO[[#This Row],[LEVEL-2]]&gt;0,$I$6,APPLI_INFO[[#This Row],[LEVEL-1]]&gt;0,$I$5)</f>
        <v>INTERVIEW</v>
      </c>
    </row>
    <row r="21" spans="1:8" x14ac:dyDescent="0.3">
      <c r="A21">
        <v>3306</v>
      </c>
      <c r="B21" s="25">
        <v>44930</v>
      </c>
      <c r="C21" s="25">
        <v>44967</v>
      </c>
      <c r="F21" t="s">
        <v>66</v>
      </c>
      <c r="G21" t="s">
        <v>64</v>
      </c>
      <c r="H21" t="str" cm="1">
        <f t="array" ref="H21">_xlfn.IFS(APPLI_INFO[[#This Row],[OFFER DATE]]&gt;0,$I$8,APPLI_INFO[[#This Row],[INTERVIEW DATE]]&gt;0,$I$7,APPLI_INFO[[#This Row],[LEVEL-2]]&gt;0,$I$6,APPLI_INFO[[#This Row],[LEVEL-1]]&gt;0,$I$5)</f>
        <v>LEVEL-2</v>
      </c>
    </row>
    <row r="22" spans="1:8" x14ac:dyDescent="0.3">
      <c r="A22">
        <v>3307</v>
      </c>
      <c r="B22" s="25">
        <v>44931</v>
      </c>
      <c r="C22" s="25">
        <v>44968</v>
      </c>
      <c r="F22" t="s">
        <v>66</v>
      </c>
      <c r="G22" t="s">
        <v>64</v>
      </c>
      <c r="H22" t="str" cm="1">
        <f t="array" ref="H22">_xlfn.IFS(APPLI_INFO[[#This Row],[OFFER DATE]]&gt;0,$I$8,APPLI_INFO[[#This Row],[INTERVIEW DATE]]&gt;0,$I$7,APPLI_INFO[[#This Row],[LEVEL-2]]&gt;0,$I$6,APPLI_INFO[[#This Row],[LEVEL-1]]&gt;0,$I$5)</f>
        <v>LEVEL-2</v>
      </c>
    </row>
    <row r="23" spans="1:8" x14ac:dyDescent="0.3">
      <c r="A23">
        <v>3308</v>
      </c>
      <c r="B23" s="25">
        <v>44931</v>
      </c>
      <c r="C23" s="25">
        <v>44969</v>
      </c>
      <c r="D23" s="25">
        <v>44972</v>
      </c>
      <c r="F23" t="s">
        <v>68</v>
      </c>
      <c r="H23" t="str" cm="1">
        <f t="array" ref="H23">_xlfn.IFS(APPLI_INFO[[#This Row],[OFFER DATE]]&gt;0,$I$8,APPLI_INFO[[#This Row],[INTERVIEW DATE]]&gt;0,$I$7,APPLI_INFO[[#This Row],[LEVEL-2]]&gt;0,$I$6,APPLI_INFO[[#This Row],[LEVEL-1]]&gt;0,$I$5)</f>
        <v>INTERVIEW</v>
      </c>
    </row>
    <row r="24" spans="1:8" x14ac:dyDescent="0.3">
      <c r="A24">
        <v>3309</v>
      </c>
      <c r="B24" s="25">
        <v>44932</v>
      </c>
      <c r="C24" s="25">
        <v>44973</v>
      </c>
      <c r="F24" t="s">
        <v>68</v>
      </c>
      <c r="H24" t="str" cm="1">
        <f t="array" ref="H24">_xlfn.IFS(APPLI_INFO[[#This Row],[OFFER DATE]]&gt;0,$I$8,APPLI_INFO[[#This Row],[INTERVIEW DATE]]&gt;0,$I$7,APPLI_INFO[[#This Row],[LEVEL-2]]&gt;0,$I$6,APPLI_INFO[[#This Row],[LEVEL-1]]&gt;0,$I$5)</f>
        <v>LEVEL-2</v>
      </c>
    </row>
    <row r="25" spans="1:8" x14ac:dyDescent="0.3">
      <c r="A25">
        <v>3310</v>
      </c>
      <c r="B25" s="25">
        <v>44933</v>
      </c>
      <c r="C25" s="25"/>
      <c r="F25" t="s">
        <v>68</v>
      </c>
      <c r="H25" t="str" cm="1">
        <f t="array" ref="H25">_xlfn.IFS(APPLI_INFO[[#This Row],[OFFER DATE]]&gt;0,$I$8,APPLI_INFO[[#This Row],[INTERVIEW DATE]]&gt;0,$I$7,APPLI_INFO[[#This Row],[LEVEL-2]]&gt;0,$I$6,APPLI_INFO[[#This Row],[LEVEL-1]]&gt;0,$I$5)</f>
        <v>LEVEL-1</v>
      </c>
    </row>
  </sheetData>
  <mergeCells count="3">
    <mergeCell ref="A1:I1"/>
    <mergeCell ref="A2:I2"/>
    <mergeCell ref="A14:I14"/>
  </mergeCells>
  <dataValidations count="2">
    <dataValidation type="list" allowBlank="1" showInputMessage="1" showErrorMessage="1" sqref="F16:F25" xr:uid="{AAE92747-05BB-4FE5-88C0-EED3A3C1E89B}">
      <formula1>STATUS</formula1>
    </dataValidation>
    <dataValidation type="list" allowBlank="1" showInputMessage="1" showErrorMessage="1" sqref="C8" xr:uid="{260648FF-9101-414F-B98C-1BA3FCAB5581}">
      <formula1>APPLICANTS_ID</formula1>
    </dataValidation>
  </dataValidation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F8501-D4CF-4D9A-9BEF-A54CAA8A1584}">
  <dimension ref="A4:C8"/>
  <sheetViews>
    <sheetView workbookViewId="0">
      <selection activeCell="E25" sqref="E25"/>
    </sheetView>
  </sheetViews>
  <sheetFormatPr defaultRowHeight="14.4" x14ac:dyDescent="0.3"/>
  <cols>
    <col min="1" max="1" width="10.44140625" bestFit="1" customWidth="1"/>
    <col min="2" max="2" width="16.77734375" bestFit="1" customWidth="1"/>
    <col min="3" max="3" width="18.77734375" bestFit="1" customWidth="1"/>
  </cols>
  <sheetData>
    <row r="4" spans="1:3" x14ac:dyDescent="0.3">
      <c r="A4" s="22" t="s">
        <v>63</v>
      </c>
      <c r="B4" s="26" t="s">
        <v>69</v>
      </c>
      <c r="C4" s="26" t="s">
        <v>70</v>
      </c>
    </row>
    <row r="5" spans="1:3" x14ac:dyDescent="0.3">
      <c r="A5" s="23" t="s">
        <v>57</v>
      </c>
      <c r="B5" s="26">
        <f>COUNTIF(APPLI_INFO[[#All],[LEVELS]],'3.graph'!A5)</f>
        <v>1</v>
      </c>
      <c r="C5" s="26">
        <f>SUM(B5:$B$8)</f>
        <v>10</v>
      </c>
    </row>
    <row r="6" spans="1:3" x14ac:dyDescent="0.3">
      <c r="A6" s="23" t="s">
        <v>58</v>
      </c>
      <c r="B6" s="26">
        <f>COUNTIF(APPLI_INFO[[#All],[LEVELS]],'3.graph'!A6)</f>
        <v>3</v>
      </c>
      <c r="C6" s="26">
        <f>SUM(B6:$B$8)</f>
        <v>9</v>
      </c>
    </row>
    <row r="7" spans="1:3" x14ac:dyDescent="0.3">
      <c r="A7" s="23" t="s">
        <v>9</v>
      </c>
      <c r="B7" s="26">
        <f>COUNTIF(APPLI_INFO[[#All],[LEVELS]],'3.graph'!A7)</f>
        <v>5</v>
      </c>
      <c r="C7" s="26">
        <f>SUM(B7:$B$8)</f>
        <v>6</v>
      </c>
    </row>
    <row r="8" spans="1:3" x14ac:dyDescent="0.3">
      <c r="A8" s="23" t="s">
        <v>10</v>
      </c>
      <c r="B8" s="26">
        <f>COUNTIF(APPLI_INFO[[#All],[LEVELS]],'3.graph'!A8)</f>
        <v>1</v>
      </c>
      <c r="C8" s="26">
        <f>SUM(B8:$B$8)</f>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1</vt:lpstr>
      <vt:lpstr>1.graph</vt:lpstr>
      <vt:lpstr>2</vt:lpstr>
      <vt:lpstr>3</vt:lpstr>
      <vt:lpstr>3.graph</vt:lpstr>
      <vt:lpstr>APPL_1</vt:lpstr>
      <vt:lpstr>Applicant_Name</vt:lpstr>
      <vt:lpstr>APPLICANTS_ID</vt:lpstr>
      <vt:lpstr>Hired_Candidates</vt:lpstr>
      <vt:lpstr>L_APPS</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shibi patel</dc:creator>
  <cp:lastModifiedBy>shibi patel</cp:lastModifiedBy>
  <dcterms:created xsi:type="dcterms:W3CDTF">2025-10-05T16:37:28Z</dcterms:created>
  <dcterms:modified xsi:type="dcterms:W3CDTF">2025-10-07T06:32:04Z</dcterms:modified>
</cp:coreProperties>
</file>