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228" windowWidth="14712" windowHeight="12156"/>
  </bookViews>
  <sheets>
    <sheet name="UTHSCH-SPH" sheetId="1" r:id="rId1"/>
    <sheet name="Fudan Univ" sheetId="2" r:id="rId2"/>
  </sheets>
  <calcPr calcId="145621"/>
</workbook>
</file>

<file path=xl/calcChain.xml><?xml version="1.0" encoding="utf-8"?>
<calcChain xmlns="http://schemas.openxmlformats.org/spreadsheetml/2006/main">
  <c r="N41" i="2" l="1"/>
  <c r="F41" i="2"/>
  <c r="D41" i="2"/>
  <c r="N40" i="2"/>
  <c r="L40" i="2"/>
  <c r="J40" i="2"/>
  <c r="H40" i="2"/>
  <c r="D40" i="2"/>
  <c r="F40" i="2"/>
  <c r="N39" i="2"/>
  <c r="L39" i="2"/>
  <c r="N37" i="2"/>
  <c r="N36" i="2"/>
  <c r="N34" i="2"/>
  <c r="N33" i="2"/>
  <c r="N31" i="2"/>
  <c r="N30" i="2"/>
  <c r="N29" i="2"/>
  <c r="N27" i="2"/>
  <c r="N26" i="2"/>
  <c r="N25" i="2"/>
  <c r="L23" i="2"/>
  <c r="N23" i="2"/>
  <c r="N22" i="2"/>
  <c r="N21" i="2"/>
  <c r="N19" i="2"/>
  <c r="L19" i="2"/>
  <c r="N18" i="2"/>
  <c r="N17" i="2"/>
  <c r="N16" i="2"/>
  <c r="N15" i="2"/>
  <c r="N14" i="2"/>
  <c r="N12" i="2"/>
  <c r="N11" i="2"/>
  <c r="D38" i="1"/>
  <c r="L36" i="2"/>
  <c r="H36" i="2"/>
  <c r="H22" i="1"/>
  <c r="D21" i="1"/>
  <c r="N22" i="1" s="1"/>
  <c r="L15" i="1"/>
  <c r="J15" i="1"/>
  <c r="K15" i="1" s="1"/>
  <c r="H15" i="1"/>
  <c r="I15" i="1" s="1"/>
  <c r="E15" i="1"/>
  <c r="M15" i="1"/>
  <c r="G15" i="1"/>
  <c r="L11" i="1"/>
  <c r="J11" i="1"/>
  <c r="H11" i="1"/>
  <c r="N15" i="1" l="1"/>
  <c r="D23" i="1" l="1"/>
  <c r="N25" i="1"/>
  <c r="J12" i="1"/>
  <c r="M11" i="1"/>
  <c r="M12" i="1" s="1"/>
  <c r="K11" i="1"/>
  <c r="K12" i="1" s="1"/>
  <c r="I11" i="1"/>
  <c r="I12" i="1" s="1"/>
  <c r="E11" i="1"/>
  <c r="E12" i="1" s="1"/>
  <c r="F11" i="1"/>
  <c r="G11" i="1" s="1"/>
  <c r="G12" i="1" s="1"/>
  <c r="D11" i="1"/>
  <c r="D12" i="1" s="1"/>
  <c r="I14" i="1"/>
  <c r="I18" i="1" s="1"/>
  <c r="L14" i="1"/>
  <c r="M14" i="1" s="1"/>
  <c r="J14" i="1"/>
  <c r="K14" i="1" s="1"/>
  <c r="K18" i="1" s="1"/>
  <c r="H14" i="1"/>
  <c r="H18" i="1" s="1"/>
  <c r="F14" i="1"/>
  <c r="G14" i="1" s="1"/>
  <c r="G18" i="1" s="1"/>
  <c r="D14" i="1"/>
  <c r="E14" i="1" s="1"/>
  <c r="E18" i="1" s="1"/>
  <c r="D27" i="1"/>
  <c r="L12" i="1"/>
  <c r="L27" i="1"/>
  <c r="J18" i="1"/>
  <c r="J27" i="1"/>
  <c r="H12" i="1"/>
  <c r="H27" i="1"/>
  <c r="F36" i="1"/>
  <c r="F27" i="1"/>
  <c r="N35" i="2"/>
  <c r="E11" i="2"/>
  <c r="H18" i="2"/>
  <c r="H19" i="2" s="1"/>
  <c r="H37" i="2" s="1"/>
  <c r="H39" i="2" s="1"/>
  <c r="I14" i="2"/>
  <c r="I15" i="2"/>
  <c r="I18" i="2"/>
  <c r="H12" i="2"/>
  <c r="I11" i="2"/>
  <c r="I12" i="2"/>
  <c r="H27" i="2"/>
  <c r="J12" i="2"/>
  <c r="J19" i="2" s="1"/>
  <c r="J37" i="2" s="1"/>
  <c r="J39" i="2" s="1"/>
  <c r="J41" i="2" s="1"/>
  <c r="J38" i="1" s="1"/>
  <c r="K11" i="2"/>
  <c r="K12" i="2"/>
  <c r="J18" i="2"/>
  <c r="K14" i="2"/>
  <c r="K15" i="2"/>
  <c r="K18" i="2"/>
  <c r="J27" i="2"/>
  <c r="J36" i="2"/>
  <c r="L12" i="2"/>
  <c r="M11" i="2"/>
  <c r="M12" i="2"/>
  <c r="L18" i="2"/>
  <c r="M14" i="2"/>
  <c r="M15" i="2"/>
  <c r="M18" i="2"/>
  <c r="L37" i="2"/>
  <c r="L27" i="2"/>
  <c r="D12" i="2"/>
  <c r="E12" i="2"/>
  <c r="D19" i="2" s="1"/>
  <c r="D37" i="2" s="1"/>
  <c r="D39" i="2" s="1"/>
  <c r="D18" i="2"/>
  <c r="E14" i="2"/>
  <c r="E18" i="2"/>
  <c r="D27" i="2"/>
  <c r="D36" i="2"/>
  <c r="F12" i="2"/>
  <c r="F19" i="2" s="1"/>
  <c r="G11" i="2"/>
  <c r="G12" i="2" s="1"/>
  <c r="F18" i="2"/>
  <c r="G14" i="2"/>
  <c r="G18" i="2"/>
  <c r="F36" i="2"/>
  <c r="P11" i="2"/>
  <c r="F25" i="2"/>
  <c r="L31" i="2"/>
  <c r="J31" i="2"/>
  <c r="H31" i="2"/>
  <c r="F31" i="2"/>
  <c r="D31" i="2"/>
  <c r="J23" i="2"/>
  <c r="H23" i="2"/>
  <c r="F23" i="2"/>
  <c r="D23" i="2"/>
  <c r="N26" i="1"/>
  <c r="N33" i="1"/>
  <c r="N36" i="1" s="1"/>
  <c r="N34" i="1"/>
  <c r="D36" i="1"/>
  <c r="L36" i="1"/>
  <c r="J36" i="1"/>
  <c r="H36" i="1"/>
  <c r="F31" i="1"/>
  <c r="H31" i="1"/>
  <c r="J31" i="1"/>
  <c r="L31" i="1"/>
  <c r="D31" i="1"/>
  <c r="N16" i="1"/>
  <c r="N17" i="1"/>
  <c r="L23" i="1"/>
  <c r="F23" i="1"/>
  <c r="H23" i="1"/>
  <c r="J23" i="1"/>
  <c r="N23" i="1"/>
  <c r="N29" i="1"/>
  <c r="N31" i="1"/>
  <c r="N14" i="1" l="1"/>
  <c r="N18" i="1" s="1"/>
  <c r="N27" i="1"/>
  <c r="F18" i="1"/>
  <c r="D18" i="1"/>
  <c r="F37" i="2"/>
  <c r="F27" i="2"/>
  <c r="L41" i="2"/>
  <c r="L38" i="1" s="1"/>
  <c r="H41" i="2"/>
  <c r="H38" i="1" s="1"/>
  <c r="M18" i="1"/>
  <c r="F19" i="1"/>
  <c r="F37" i="1" s="1"/>
  <c r="N11" i="1"/>
  <c r="L18" i="1"/>
  <c r="F12" i="1"/>
  <c r="N12" i="1" s="1"/>
  <c r="D19" i="1"/>
  <c r="H19" i="1"/>
  <c r="H37" i="1" s="1"/>
  <c r="J19" i="1"/>
  <c r="J37" i="1" s="1"/>
  <c r="J39" i="1" s="1"/>
  <c r="D37" i="1" l="1"/>
  <c r="F39" i="2"/>
  <c r="F38" i="1"/>
  <c r="N38" i="1" s="1"/>
  <c r="F39" i="1"/>
  <c r="F40" i="1" s="1"/>
  <c r="H39" i="1"/>
  <c r="H40" i="1" s="1"/>
  <c r="L19" i="1"/>
  <c r="N19" i="1" s="1"/>
  <c r="N37" i="1"/>
  <c r="J40" i="1"/>
  <c r="J41" i="1" s="1"/>
  <c r="D39" i="1" l="1"/>
  <c r="L37" i="1"/>
  <c r="L39" i="1" s="1"/>
  <c r="L40" i="1" s="1"/>
  <c r="F41" i="1"/>
  <c r="F45" i="1" s="1"/>
  <c r="J45" i="1"/>
  <c r="L41" i="1" l="1"/>
  <c r="L45" i="1" s="1"/>
  <c r="N40" i="1"/>
  <c r="N41" i="1" s="1"/>
  <c r="N39" i="1"/>
  <c r="D40" i="1"/>
  <c r="H41" i="1"/>
  <c r="D41" i="1" l="1"/>
  <c r="D45" i="1" s="1"/>
  <c r="H45" i="1"/>
</calcChain>
</file>

<file path=xl/sharedStrings.xml><?xml version="1.0" encoding="utf-8"?>
<sst xmlns="http://schemas.openxmlformats.org/spreadsheetml/2006/main" count="138" uniqueCount="69">
  <si>
    <t>BUDGET SUMMARY</t>
  </si>
  <si>
    <t>PRINCIPAL INVESTIGATOR:</t>
  </si>
  <si>
    <t>CO-PRINCIPAL INVESTIGATOR:</t>
  </si>
  <si>
    <t>PERIOD:</t>
  </si>
  <si>
    <t>TITLE:</t>
  </si>
  <si>
    <t>AGENCY:</t>
  </si>
  <si>
    <t>Year 1</t>
  </si>
  <si>
    <t>Year 2</t>
  </si>
  <si>
    <t>Year 3</t>
  </si>
  <si>
    <t>Total</t>
  </si>
  <si>
    <t>A</t>
  </si>
  <si>
    <t>SALARIES AND WAGES - SENIOR PERSONNEL</t>
  </si>
  <si>
    <t>SUBTOTAL</t>
  </si>
  <si>
    <t>TOTAL - SALARIES AND WAGES</t>
  </si>
  <si>
    <t>C</t>
  </si>
  <si>
    <t>E</t>
  </si>
  <si>
    <t>TRAVEL</t>
  </si>
  <si>
    <t>G</t>
  </si>
  <si>
    <t>H</t>
  </si>
  <si>
    <t>K</t>
  </si>
  <si>
    <t>TOTAL ESTIMATED COSTS</t>
  </si>
  <si>
    <t>Year 4</t>
  </si>
  <si>
    <t>Year 5</t>
  </si>
  <si>
    <t>B</t>
  </si>
  <si>
    <t>SALARIES AND WAGES - OTHER PERSONNEL</t>
  </si>
  <si>
    <t>MTDC</t>
  </si>
  <si>
    <t>OTHER</t>
  </si>
  <si>
    <t>Salary</t>
  </si>
  <si>
    <t>Fringes</t>
  </si>
  <si>
    <t>EQUIPMENT</t>
  </si>
  <si>
    <t>TOTAL - EQUIPMENT</t>
  </si>
  <si>
    <t>D</t>
  </si>
  <si>
    <t>TOTAL _ TRAVEL</t>
  </si>
  <si>
    <t>Foreign</t>
  </si>
  <si>
    <t>PARTICIPANT/TRAINESS SUPPORT COSTS</t>
  </si>
  <si>
    <t>TOTAL - PARTICIPANTS COSTS</t>
  </si>
  <si>
    <t>TOTAL - OTHER COSTS</t>
  </si>
  <si>
    <t>DIRECT COSTS</t>
  </si>
  <si>
    <t>NIH/NCI</t>
  </si>
  <si>
    <t>Domestic</t>
  </si>
  <si>
    <t>Not included in MTDC</t>
  </si>
  <si>
    <t>SUBCONTRACTS</t>
  </si>
  <si>
    <t>I</t>
  </si>
  <si>
    <t>J</t>
  </si>
  <si>
    <t>L</t>
  </si>
  <si>
    <t>Tuition/Fees/Health Insurance, Stipends, Travel, Subsistence</t>
  </si>
  <si>
    <t>Materials and Supplies, Publication Costs, Consultants, Computer Services, Equipment or Facility Rental, Alterations and Renovations</t>
  </si>
  <si>
    <t>Materials and Supplies</t>
  </si>
  <si>
    <t>Regulatory</t>
  </si>
  <si>
    <t>INDIRECT COSTS (52% of MTDC)</t>
  </si>
  <si>
    <t>Momiao Xiong</t>
  </si>
  <si>
    <t>Nan Lin</t>
  </si>
  <si>
    <t>INDIRECT COSTS (__% of MTDC) for Fudan Univ</t>
  </si>
  <si>
    <t>Mobus Ultrasound system</t>
  </si>
  <si>
    <t>Momiao Xiong, PhD</t>
  </si>
  <si>
    <t>Maximum allowed</t>
  </si>
  <si>
    <t>PI</t>
  </si>
  <si>
    <t>Student</t>
  </si>
  <si>
    <t>Programmer</t>
  </si>
  <si>
    <t>TBN</t>
  </si>
  <si>
    <t>Quantity 3 ($9,000 ea)</t>
  </si>
  <si>
    <t>Quantity 6 ($9,000 ea)</t>
  </si>
  <si>
    <t>Balance/Remaining</t>
  </si>
  <si>
    <t>Fudan University</t>
  </si>
  <si>
    <t>UTHSCH-SPH</t>
  </si>
  <si>
    <t>Point-of-Care Screening and Diagnosis of Liver Cancer in Chinese Population</t>
  </si>
  <si>
    <t>07/01/2014 - 06/30/2019</t>
  </si>
  <si>
    <t>UH2 (Year 1-2)</t>
  </si>
  <si>
    <t>UH3 (Year 3-5)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</si>
</sst>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7" formatCode="_(&quot;$&quot;* #,##0_);_(&quot;$&quot;* \(#,##0\);_(&quot;$&quot;* &quot;-&quot;??_);_(@_)"/>
  </numFmts>
  <fonts count="9" x14ac:knownFonts="1">
    <font>
      <sz val="11"/>
      <color theme="1"/>
      <name val="Calibri"/>
      <family val="2"/>
      <scheme val="minor"/>
    </font>
    <font>
      <b/>
      <sz val="8.25"/>
      <color indexed="8"/>
      <name val="Tahoma"/>
      <family val="2"/>
    </font>
    <font>
      <sz val="8.25"/>
      <color indexed="8"/>
      <name val="Tahoma"/>
      <family val="2"/>
    </font>
    <font>
      <sz val="8.25"/>
      <color indexed="8"/>
      <name val="Tahoma"/>
      <family val="2"/>
    </font>
    <font>
      <b/>
      <sz val="8.25"/>
      <color indexed="8"/>
      <name val="Tahoma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rgb="FF0000FF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</fills>
  <borders count="2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</cellStyleXfs>
  <cellXfs count="121">
    <xf numFmtId="0" fontId="0" fillId="0" borderId="0" xfId="0"/>
    <xf numFmtId="0" fontId="2" fillId="0" borderId="3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2" fillId="0" borderId="4" xfId="0" applyNumberFormat="1" applyFont="1" applyFill="1" applyBorder="1" applyAlignment="1" applyProtection="1">
      <alignment horizontal="right" vertical="top" wrapText="1"/>
    </xf>
    <xf numFmtId="0" fontId="2" fillId="0" borderId="5" xfId="0" applyNumberFormat="1" applyFont="1" applyFill="1" applyBorder="1" applyAlignment="1" applyProtection="1">
      <alignment horizontal="left" vertical="top" wrapText="1"/>
    </xf>
    <xf numFmtId="0" fontId="2" fillId="0" borderId="6" xfId="0" applyNumberFormat="1" applyFont="1" applyFill="1" applyBorder="1" applyAlignment="1" applyProtection="1">
      <alignment horizontal="left" vertical="top" wrapText="1"/>
    </xf>
    <xf numFmtId="0" fontId="1" fillId="0" borderId="1" xfId="0" applyNumberFormat="1" applyFont="1" applyFill="1" applyBorder="1" applyAlignment="1" applyProtection="1">
      <alignment horizontal="right" vertical="top" wrapText="1"/>
    </xf>
    <xf numFmtId="0" fontId="1" fillId="0" borderId="5" xfId="0" applyNumberFormat="1" applyFont="1" applyFill="1" applyBorder="1" applyAlignment="1" applyProtection="1">
      <alignment horizontal="left" vertical="top" wrapText="1"/>
    </xf>
    <xf numFmtId="0" fontId="2" fillId="0" borderId="1" xfId="0" applyNumberFormat="1" applyFont="1" applyFill="1" applyBorder="1" applyAlignment="1" applyProtection="1">
      <alignment horizontal="right" vertical="top" wrapText="1"/>
    </xf>
    <xf numFmtId="0" fontId="1" fillId="0" borderId="7" xfId="0" applyNumberFormat="1" applyFont="1" applyFill="1" applyBorder="1" applyAlignment="1" applyProtection="1">
      <alignment horizontal="left" vertical="top" wrapText="1"/>
    </xf>
    <xf numFmtId="0" fontId="1" fillId="0" borderId="3" xfId="0" applyNumberFormat="1" applyFont="1" applyFill="1" applyBorder="1" applyAlignment="1" applyProtection="1">
      <alignment horizontal="left" vertical="top" wrapText="1"/>
    </xf>
    <xf numFmtId="0" fontId="3" fillId="0" borderId="0" xfId="0" applyNumberFormat="1" applyFont="1" applyFill="1" applyBorder="1" applyAlignment="1" applyProtection="1">
      <alignment horizontal="left" vertical="top" wrapText="1"/>
    </xf>
    <xf numFmtId="0" fontId="4" fillId="0" borderId="3" xfId="0" applyNumberFormat="1" applyFont="1" applyFill="1" applyBorder="1" applyAlignment="1" applyProtection="1">
      <alignment horizontal="left" vertical="top" wrapText="1"/>
    </xf>
    <xf numFmtId="0" fontId="5" fillId="0" borderId="0" xfId="1" applyAlignment="1" applyProtection="1"/>
    <xf numFmtId="0" fontId="3" fillId="0" borderId="6" xfId="0" applyNumberFormat="1" applyFont="1" applyFill="1" applyBorder="1" applyAlignment="1" applyProtection="1">
      <alignment horizontal="left" vertical="top" wrapText="1"/>
    </xf>
    <xf numFmtId="43" fontId="2" fillId="0" borderId="3" xfId="2" applyFont="1" applyFill="1" applyBorder="1" applyAlignment="1" applyProtection="1">
      <alignment horizontal="right" vertical="top" wrapText="1"/>
    </xf>
    <xf numFmtId="43" fontId="2" fillId="0" borderId="2" xfId="2" applyFont="1" applyFill="1" applyBorder="1" applyAlignment="1" applyProtection="1">
      <alignment horizontal="right" vertical="top" wrapText="1"/>
    </xf>
    <xf numFmtId="43" fontId="1" fillId="0" borderId="5" xfId="2" applyFont="1" applyFill="1" applyBorder="1" applyAlignment="1" applyProtection="1">
      <alignment horizontal="right" vertical="top" wrapText="1"/>
    </xf>
    <xf numFmtId="43" fontId="1" fillId="0" borderId="1" xfId="2" applyFont="1" applyFill="1" applyBorder="1" applyAlignment="1" applyProtection="1">
      <alignment horizontal="right" vertical="top" wrapText="1"/>
    </xf>
    <xf numFmtId="0" fontId="1" fillId="0" borderId="6" xfId="0" applyNumberFormat="1" applyFont="1" applyFill="1" applyBorder="1" applyAlignment="1" applyProtection="1">
      <alignment horizontal="left" vertical="top" wrapText="1"/>
    </xf>
    <xf numFmtId="0" fontId="4" fillId="0" borderId="6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0" fillId="0" borderId="10" xfId="0" applyBorder="1"/>
    <xf numFmtId="44" fontId="0" fillId="0" borderId="10" xfId="3" applyFont="1" applyBorder="1"/>
    <xf numFmtId="0" fontId="4" fillId="0" borderId="5" xfId="0" applyNumberFormat="1" applyFont="1" applyFill="1" applyBorder="1" applyAlignment="1" applyProtection="1">
      <alignment horizontal="left" vertical="top" wrapText="1"/>
    </xf>
    <xf numFmtId="43" fontId="3" fillId="0" borderId="5" xfId="2" applyFont="1" applyFill="1" applyBorder="1" applyAlignment="1" applyProtection="1">
      <alignment horizontal="right" vertical="top" wrapText="1"/>
    </xf>
    <xf numFmtId="43" fontId="0" fillId="0" borderId="0" xfId="0" applyNumberFormat="1"/>
    <xf numFmtId="0" fontId="0" fillId="0" borderId="0" xfId="0" applyBorder="1"/>
    <xf numFmtId="44" fontId="0" fillId="0" borderId="0" xfId="3" applyFont="1" applyBorder="1"/>
    <xf numFmtId="0" fontId="0" fillId="0" borderId="12" xfId="0" applyBorder="1"/>
    <xf numFmtId="0" fontId="0" fillId="0" borderId="0" xfId="0" applyFill="1"/>
    <xf numFmtId="44" fontId="0" fillId="0" borderId="13" xfId="3" applyFont="1" applyBorder="1"/>
    <xf numFmtId="0" fontId="0" fillId="0" borderId="0" xfId="0" applyFill="1" applyBorder="1"/>
    <xf numFmtId="43" fontId="4" fillId="0" borderId="0" xfId="2" applyFont="1" applyFill="1" applyBorder="1" applyAlignment="1" applyProtection="1">
      <alignment horizontal="right" vertical="top" wrapText="1"/>
    </xf>
    <xf numFmtId="0" fontId="3" fillId="0" borderId="5" xfId="0" applyNumberFormat="1" applyFont="1" applyFill="1" applyBorder="1" applyAlignment="1" applyProtection="1">
      <alignment horizontal="right" vertical="top" wrapText="1"/>
    </xf>
    <xf numFmtId="43" fontId="1" fillId="2" borderId="7" xfId="2" applyFont="1" applyFill="1" applyBorder="1" applyAlignment="1" applyProtection="1">
      <alignment horizontal="right" vertical="top" wrapText="1"/>
    </xf>
    <xf numFmtId="43" fontId="1" fillId="2" borderId="5" xfId="2" applyFont="1" applyFill="1" applyBorder="1" applyAlignment="1" applyProtection="1">
      <alignment horizontal="right" vertical="top" wrapText="1"/>
    </xf>
    <xf numFmtId="43" fontId="1" fillId="2" borderId="1" xfId="2" applyFont="1" applyFill="1" applyBorder="1" applyAlignment="1" applyProtection="1">
      <alignment horizontal="right" vertical="top" wrapText="1"/>
    </xf>
    <xf numFmtId="9" fontId="3" fillId="0" borderId="0" xfId="0" applyNumberFormat="1" applyFont="1" applyFill="1" applyBorder="1" applyAlignment="1" applyProtection="1">
      <alignment horizontal="left" vertical="top" wrapText="1"/>
    </xf>
    <xf numFmtId="43" fontId="2" fillId="0" borderId="10" xfId="2" applyFont="1" applyFill="1" applyBorder="1" applyAlignment="1" applyProtection="1">
      <alignment horizontal="right" vertical="top" wrapText="1"/>
    </xf>
    <xf numFmtId="0" fontId="4" fillId="0" borderId="0" xfId="0" applyNumberFormat="1" applyFont="1" applyFill="1" applyBorder="1" applyAlignment="1" applyProtection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43" fontId="1" fillId="0" borderId="6" xfId="2" applyFont="1" applyFill="1" applyBorder="1" applyAlignment="1" applyProtection="1">
      <alignment horizontal="right" vertical="top" wrapText="1"/>
    </xf>
    <xf numFmtId="0" fontId="3" fillId="0" borderId="10" xfId="0" applyNumberFormat="1" applyFont="1" applyFill="1" applyBorder="1" applyAlignment="1" applyProtection="1">
      <alignment horizontal="left" vertical="top" wrapText="1"/>
    </xf>
    <xf numFmtId="43" fontId="3" fillId="0" borderId="10" xfId="2" applyFont="1" applyFill="1" applyBorder="1" applyAlignment="1" applyProtection="1">
      <alignment horizontal="right" vertical="top" wrapText="1"/>
    </xf>
    <xf numFmtId="43" fontId="4" fillId="0" borderId="3" xfId="2" applyFont="1" applyFill="1" applyBorder="1" applyAlignment="1" applyProtection="1">
      <alignment horizontal="right" vertical="top" wrapText="1"/>
    </xf>
    <xf numFmtId="0" fontId="4" fillId="2" borderId="0" xfId="0" applyNumberFormat="1" applyFont="1" applyFill="1" applyBorder="1" applyAlignment="1" applyProtection="1">
      <alignment horizontal="left" vertical="top" wrapText="1"/>
    </xf>
    <xf numFmtId="0" fontId="1" fillId="2" borderId="0" xfId="0" applyNumberFormat="1" applyFont="1" applyFill="1" applyBorder="1" applyAlignment="1" applyProtection="1">
      <alignment horizontal="left" vertical="top" wrapText="1"/>
    </xf>
    <xf numFmtId="43" fontId="1" fillId="2" borderId="3" xfId="2" applyFont="1" applyFill="1" applyBorder="1" applyAlignment="1" applyProtection="1">
      <alignment horizontal="right" vertical="top" wrapText="1"/>
    </xf>
    <xf numFmtId="43" fontId="4" fillId="5" borderId="3" xfId="2" applyFont="1" applyFill="1" applyBorder="1" applyAlignment="1" applyProtection="1">
      <alignment horizontal="right" vertical="top" wrapText="1"/>
    </xf>
    <xf numFmtId="43" fontId="3" fillId="0" borderId="14" xfId="2" applyFont="1" applyFill="1" applyBorder="1" applyAlignment="1" applyProtection="1">
      <alignment horizontal="right" vertical="top" wrapText="1"/>
    </xf>
    <xf numFmtId="43" fontId="1" fillId="2" borderId="14" xfId="2" applyFont="1" applyFill="1" applyBorder="1" applyAlignment="1" applyProtection="1">
      <alignment horizontal="right" vertical="top" wrapText="1"/>
    </xf>
    <xf numFmtId="43" fontId="3" fillId="0" borderId="15" xfId="2" applyFont="1" applyFill="1" applyBorder="1" applyAlignment="1" applyProtection="1">
      <alignment horizontal="right" vertical="top" wrapText="1"/>
    </xf>
    <xf numFmtId="43" fontId="1" fillId="2" borderId="10" xfId="2" applyFont="1" applyFill="1" applyBorder="1" applyAlignment="1" applyProtection="1">
      <alignment horizontal="right" vertical="top" wrapText="1"/>
    </xf>
    <xf numFmtId="43" fontId="1" fillId="2" borderId="15" xfId="2" applyFont="1" applyFill="1" applyBorder="1" applyAlignment="1" applyProtection="1">
      <alignment horizontal="right" vertical="top" wrapText="1"/>
    </xf>
    <xf numFmtId="43" fontId="1" fillId="2" borderId="2" xfId="2" applyFont="1" applyFill="1" applyBorder="1" applyAlignment="1" applyProtection="1">
      <alignment horizontal="right" vertical="top" wrapText="1"/>
    </xf>
    <xf numFmtId="0" fontId="1" fillId="0" borderId="10" xfId="0" applyNumberFormat="1" applyFont="1" applyFill="1" applyBorder="1" applyAlignment="1" applyProtection="1">
      <alignment horizontal="left" vertical="top" wrapText="1"/>
    </xf>
    <xf numFmtId="43" fontId="2" fillId="5" borderId="6" xfId="2" applyFont="1" applyFill="1" applyBorder="1" applyAlignment="1" applyProtection="1">
      <alignment horizontal="right" vertical="top" wrapText="1"/>
    </xf>
    <xf numFmtId="43" fontId="2" fillId="5" borderId="5" xfId="2" applyFont="1" applyFill="1" applyBorder="1" applyAlignment="1" applyProtection="1">
      <alignment horizontal="right" vertical="top" wrapText="1"/>
    </xf>
    <xf numFmtId="43" fontId="2" fillId="5" borderId="1" xfId="2" applyFont="1" applyFill="1" applyBorder="1" applyAlignment="1" applyProtection="1">
      <alignment horizontal="right" vertical="top" wrapText="1"/>
    </xf>
    <xf numFmtId="0" fontId="4" fillId="6" borderId="6" xfId="0" applyNumberFormat="1" applyFont="1" applyFill="1" applyBorder="1" applyAlignment="1" applyProtection="1">
      <alignment horizontal="left" vertical="top" wrapText="1"/>
    </xf>
    <xf numFmtId="0" fontId="1" fillId="6" borderId="6" xfId="0" applyNumberFormat="1" applyFont="1" applyFill="1" applyBorder="1" applyAlignment="1" applyProtection="1">
      <alignment horizontal="left" vertical="top" wrapText="1"/>
    </xf>
    <xf numFmtId="43" fontId="1" fillId="6" borderId="3" xfId="2" applyFont="1" applyFill="1" applyBorder="1" applyAlignment="1" applyProtection="1">
      <alignment horizontal="right" vertical="top" wrapText="1"/>
    </xf>
    <xf numFmtId="43" fontId="4" fillId="7" borderId="5" xfId="2" applyFont="1" applyFill="1" applyBorder="1" applyAlignment="1" applyProtection="1">
      <alignment horizontal="right" vertical="top" wrapText="1"/>
    </xf>
    <xf numFmtId="43" fontId="1" fillId="7" borderId="1" xfId="2" applyFont="1" applyFill="1" applyBorder="1" applyAlignment="1" applyProtection="1">
      <alignment horizontal="right" vertical="top" wrapText="1"/>
    </xf>
    <xf numFmtId="43" fontId="3" fillId="2" borderId="9" xfId="2" applyFont="1" applyFill="1" applyBorder="1" applyAlignment="1" applyProtection="1">
      <alignment horizontal="right" vertical="top" wrapText="1"/>
    </xf>
    <xf numFmtId="0" fontId="4" fillId="8" borderId="6" xfId="0" applyNumberFormat="1" applyFont="1" applyFill="1" applyBorder="1" applyAlignment="1" applyProtection="1">
      <alignment horizontal="left" vertical="top" wrapText="1"/>
    </xf>
    <xf numFmtId="0" fontId="1" fillId="8" borderId="6" xfId="0" applyNumberFormat="1" applyFont="1" applyFill="1" applyBorder="1" applyAlignment="1" applyProtection="1">
      <alignment horizontal="left" vertical="top" wrapText="1"/>
    </xf>
    <xf numFmtId="43" fontId="2" fillId="5" borderId="15" xfId="2" applyFont="1" applyFill="1" applyBorder="1" applyAlignment="1" applyProtection="1">
      <alignment horizontal="right" vertical="top" wrapText="1"/>
    </xf>
    <xf numFmtId="43" fontId="1" fillId="6" borderId="2" xfId="2" applyFont="1" applyFill="1" applyBorder="1" applyAlignment="1" applyProtection="1">
      <alignment horizontal="right" vertical="top" wrapText="1"/>
    </xf>
    <xf numFmtId="43" fontId="2" fillId="8" borderId="10" xfId="2" applyFont="1" applyFill="1" applyBorder="1" applyAlignment="1" applyProtection="1">
      <alignment horizontal="righ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4" fillId="2" borderId="0" xfId="0" applyNumberFormat="1" applyFont="1" applyFill="1" applyBorder="1" applyAlignment="1" applyProtection="1">
      <alignment horizontal="left" vertical="top" wrapText="1"/>
    </xf>
    <xf numFmtId="0" fontId="1" fillId="2" borderId="0" xfId="0" applyNumberFormat="1" applyFont="1" applyFill="1" applyBorder="1" applyAlignment="1" applyProtection="1">
      <alignment horizontal="left" vertical="top" wrapText="1"/>
    </xf>
    <xf numFmtId="0" fontId="1" fillId="0" borderId="6" xfId="0" applyNumberFormat="1" applyFont="1" applyFill="1" applyBorder="1" applyAlignment="1" applyProtection="1">
      <alignment horizontal="left" vertical="top" wrapText="1"/>
    </xf>
    <xf numFmtId="0" fontId="3" fillId="0" borderId="0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Border="1" applyAlignment="1" applyProtection="1">
      <alignment horizontal="left" vertical="top" wrapText="1"/>
    </xf>
    <xf numFmtId="0" fontId="4" fillId="0" borderId="0" xfId="0" applyNumberFormat="1" applyFont="1" applyFill="1" applyBorder="1" applyAlignment="1" applyProtection="1">
      <alignment horizontal="left" vertical="top" wrapText="1"/>
    </xf>
    <xf numFmtId="0" fontId="2" fillId="0" borderId="10" xfId="0" applyNumberFormat="1" applyFont="1" applyFill="1" applyBorder="1" applyAlignment="1" applyProtection="1">
      <alignment horizontal="left" vertical="top" wrapText="1"/>
    </xf>
    <xf numFmtId="43" fontId="3" fillId="0" borderId="16" xfId="2" applyFont="1" applyFill="1" applyBorder="1" applyAlignment="1" applyProtection="1">
      <alignment horizontal="right" vertical="top" wrapText="1"/>
    </xf>
    <xf numFmtId="43" fontId="2" fillId="0" borderId="17" xfId="2" applyFont="1" applyFill="1" applyBorder="1" applyAlignment="1" applyProtection="1">
      <alignment horizontal="right" vertical="top" wrapText="1"/>
    </xf>
    <xf numFmtId="43" fontId="3" fillId="0" borderId="17" xfId="2" applyNumberFormat="1" applyFont="1" applyFill="1" applyBorder="1" applyAlignment="1" applyProtection="1">
      <alignment horizontal="right" vertical="top" wrapText="1"/>
    </xf>
    <xf numFmtId="43" fontId="1" fillId="0" borderId="16" xfId="2" applyFont="1" applyFill="1" applyBorder="1" applyAlignment="1" applyProtection="1">
      <alignment horizontal="right" vertical="top" wrapText="1"/>
    </xf>
    <xf numFmtId="0" fontId="1" fillId="4" borderId="1" xfId="0" applyNumberFormat="1" applyFont="1" applyFill="1" applyBorder="1" applyAlignment="1" applyProtection="1">
      <alignment horizontal="center" vertical="top" wrapText="1"/>
    </xf>
    <xf numFmtId="0" fontId="1" fillId="4" borderId="2" xfId="0" applyNumberFormat="1" applyFont="1" applyFill="1" applyBorder="1" applyAlignment="1" applyProtection="1">
      <alignment horizontal="center" vertical="top" wrapText="1"/>
    </xf>
    <xf numFmtId="0" fontId="1" fillId="4" borderId="3" xfId="0" applyNumberFormat="1" applyFont="1" applyFill="1" applyBorder="1" applyAlignment="1" applyProtection="1">
      <alignment horizontal="center" vertical="top" wrapText="1"/>
    </xf>
    <xf numFmtId="0" fontId="2" fillId="0" borderId="4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3" fillId="0" borderId="4" xfId="0" applyNumberFormat="1" applyFont="1" applyFill="1" applyBorder="1" applyAlignment="1" applyProtection="1">
      <alignment horizontal="left" vertical="top" wrapText="1"/>
    </xf>
    <xf numFmtId="0" fontId="4" fillId="3" borderId="8" xfId="0" applyNumberFormat="1" applyFont="1" applyFill="1" applyBorder="1" applyAlignment="1" applyProtection="1">
      <alignment horizontal="left" vertical="top" wrapText="1"/>
    </xf>
    <xf numFmtId="0" fontId="0" fillId="3" borderId="11" xfId="0" applyFill="1" applyBorder="1" applyAlignment="1">
      <alignment horizontal="left" vertical="top" wrapText="1"/>
    </xf>
    <xf numFmtId="0" fontId="4" fillId="3" borderId="6" xfId="0" applyNumberFormat="1" applyFont="1" applyFill="1" applyBorder="1" applyAlignment="1" applyProtection="1">
      <alignment horizontal="left" vertical="top" wrapText="1"/>
    </xf>
    <xf numFmtId="0" fontId="1" fillId="3" borderId="6" xfId="0" applyNumberFormat="1" applyFont="1" applyFill="1" applyBorder="1" applyAlignment="1" applyProtection="1">
      <alignment horizontal="left" vertical="top" wrapText="1"/>
    </xf>
    <xf numFmtId="0" fontId="4" fillId="2" borderId="0" xfId="0" applyNumberFormat="1" applyFont="1" applyFill="1" applyBorder="1" applyAlignment="1" applyProtection="1">
      <alignment horizontal="left" vertical="top" wrapText="1"/>
    </xf>
    <xf numFmtId="0" fontId="1" fillId="2" borderId="0" xfId="0" applyNumberFormat="1" applyFont="1" applyFill="1" applyBorder="1" applyAlignment="1" applyProtection="1">
      <alignment horizontal="left" vertical="top" wrapText="1"/>
    </xf>
    <xf numFmtId="0" fontId="0" fillId="3" borderId="14" xfId="0" applyFill="1" applyBorder="1" applyAlignment="1">
      <alignment horizontal="left" vertical="top" wrapText="1"/>
    </xf>
    <xf numFmtId="0" fontId="4" fillId="2" borderId="8" xfId="0" applyNumberFormat="1" applyFont="1" applyFill="1" applyBorder="1" applyAlignment="1" applyProtection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1" fillId="0" borderId="6" xfId="0" applyNumberFormat="1" applyFont="1" applyFill="1" applyBorder="1" applyAlignment="1" applyProtection="1">
      <alignment horizontal="left" vertical="top" wrapText="1"/>
    </xf>
    <xf numFmtId="0" fontId="2" fillId="0" borderId="1" xfId="0" applyNumberFormat="1" applyFont="1" applyFill="1" applyBorder="1" applyAlignment="1" applyProtection="1">
      <alignment horizontal="left" vertical="top" wrapText="1"/>
    </xf>
    <xf numFmtId="0" fontId="1" fillId="2" borderId="8" xfId="0" applyNumberFormat="1" applyFont="1" applyFill="1" applyBorder="1" applyAlignment="1" applyProtection="1">
      <alignment horizontal="left" vertical="top" wrapText="1"/>
    </xf>
    <xf numFmtId="0" fontId="4" fillId="2" borderId="6" xfId="0" applyNumberFormat="1" applyFont="1" applyFill="1" applyBorder="1" applyAlignment="1" applyProtection="1">
      <alignment horizontal="left" vertical="top" wrapText="1"/>
    </xf>
    <xf numFmtId="0" fontId="1" fillId="2" borderId="6" xfId="0" applyNumberFormat="1" applyFont="1" applyFill="1" applyBorder="1" applyAlignment="1" applyProtection="1">
      <alignment horizontal="left" vertical="top" wrapText="1"/>
    </xf>
    <xf numFmtId="0" fontId="4" fillId="5" borderId="6" xfId="0" applyNumberFormat="1" applyFont="1" applyFill="1" applyBorder="1" applyAlignment="1" applyProtection="1">
      <alignment horizontal="left" vertical="top" wrapText="1"/>
    </xf>
    <xf numFmtId="0" fontId="1" fillId="5" borderId="6" xfId="0" applyNumberFormat="1" applyFont="1" applyFill="1" applyBorder="1" applyAlignment="1" applyProtection="1">
      <alignment horizontal="left" vertical="top" wrapText="1"/>
    </xf>
    <xf numFmtId="0" fontId="1" fillId="7" borderId="8" xfId="0" applyNumberFormat="1" applyFont="1" applyFill="1" applyBorder="1" applyAlignment="1" applyProtection="1">
      <alignment horizontal="left" vertical="top" wrapText="1"/>
    </xf>
    <xf numFmtId="0" fontId="0" fillId="0" borderId="11" xfId="0" applyBorder="1" applyAlignment="1">
      <alignment horizontal="left" vertical="top" wrapText="1"/>
    </xf>
    <xf numFmtId="44" fontId="0" fillId="0" borderId="0" xfId="0" applyNumberFormat="1" applyFill="1"/>
    <xf numFmtId="9" fontId="2" fillId="0" borderId="0" xfId="0" applyNumberFormat="1" applyFont="1" applyFill="1" applyBorder="1" applyAlignment="1" applyProtection="1">
      <alignment horizontal="left" vertical="top" wrapText="1"/>
    </xf>
    <xf numFmtId="0" fontId="7" fillId="0" borderId="0" xfId="0" applyFont="1"/>
    <xf numFmtId="0" fontId="7" fillId="0" borderId="0" xfId="0" applyFont="1" applyFill="1"/>
    <xf numFmtId="0" fontId="7" fillId="0" borderId="18" xfId="0" applyFont="1" applyFill="1" applyBorder="1" applyAlignment="1">
      <alignment horizontal="right"/>
    </xf>
    <xf numFmtId="167" fontId="7" fillId="0" borderId="18" xfId="0" applyNumberFormat="1" applyFont="1" applyFill="1" applyBorder="1"/>
    <xf numFmtId="9" fontId="7" fillId="0" borderId="0" xfId="0" applyNumberFormat="1" applyFont="1" applyFill="1"/>
    <xf numFmtId="0" fontId="7" fillId="0" borderId="0" xfId="0" applyFont="1" applyFill="1" applyAlignment="1">
      <alignment horizontal="right"/>
    </xf>
    <xf numFmtId="167" fontId="7" fillId="0" borderId="0" xfId="0" applyNumberFormat="1" applyFont="1" applyFill="1"/>
    <xf numFmtId="0" fontId="1" fillId="0" borderId="3" xfId="0" applyNumberFormat="1" applyFont="1" applyFill="1" applyBorder="1" applyAlignment="1" applyProtection="1">
      <alignment horizontal="right" vertical="top" wrapText="1"/>
    </xf>
    <xf numFmtId="0" fontId="8" fillId="0" borderId="12" xfId="0" applyNumberFormat="1" applyFont="1" applyFill="1" applyBorder="1" applyAlignment="1" applyProtection="1">
      <alignment horizontal="center" vertical="center" wrapText="1"/>
    </xf>
    <xf numFmtId="0" fontId="8" fillId="0" borderId="19" xfId="0" applyNumberFormat="1" applyFont="1" applyFill="1" applyBorder="1" applyAlignment="1" applyProtection="1">
      <alignment horizontal="center" vertical="center" wrapText="1"/>
    </xf>
    <xf numFmtId="0" fontId="8" fillId="0" borderId="13" xfId="0" applyNumberFormat="1" applyFont="1" applyFill="1" applyBorder="1" applyAlignment="1" applyProtection="1">
      <alignment horizontal="center" vertical="center" wrapText="1"/>
    </xf>
  </cellXfs>
  <cellStyles count="4">
    <cellStyle name="Comma" xfId="2" builtinId="3"/>
    <cellStyle name="Currency" xfId="3" builtinId="4"/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abSelected="1" workbookViewId="0">
      <selection activeCell="B3" sqref="B3"/>
    </sheetView>
  </sheetViews>
  <sheetFormatPr defaultRowHeight="14.4" x14ac:dyDescent="0.3"/>
  <cols>
    <col min="1" max="1" width="2.88671875" customWidth="1"/>
    <col min="2" max="2" width="17.33203125" customWidth="1"/>
    <col min="3" max="3" width="21.88671875" customWidth="1"/>
    <col min="4" max="4" width="14.109375" customWidth="1"/>
    <col min="5" max="5" width="10.88671875" customWidth="1"/>
    <col min="6" max="6" width="10.5546875" bestFit="1" customWidth="1"/>
    <col min="7" max="7" width="10.5546875" customWidth="1"/>
    <col min="8" max="8" width="11" bestFit="1" customWidth="1"/>
    <col min="9" max="9" width="10.5546875" customWidth="1"/>
    <col min="10" max="10" width="11.5546875" customWidth="1"/>
    <col min="11" max="11" width="10.5546875" customWidth="1"/>
    <col min="12" max="12" width="11.109375" customWidth="1"/>
    <col min="13" max="13" width="10.5546875" customWidth="1"/>
    <col min="14" max="14" width="15" customWidth="1"/>
    <col min="15" max="18" width="12.5546875" bestFit="1" customWidth="1"/>
  </cols>
  <sheetData>
    <row r="1" spans="1:18" x14ac:dyDescent="0.3">
      <c r="A1" s="84" t="s">
        <v>64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28"/>
      <c r="P1" s="28"/>
      <c r="Q1" s="28"/>
      <c r="R1" s="28"/>
    </row>
    <row r="2" spans="1:18" x14ac:dyDescent="0.3">
      <c r="A2" s="85" t="s">
        <v>0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6"/>
      <c r="N2" s="86"/>
      <c r="O2" s="29"/>
      <c r="P2" s="29"/>
      <c r="Q2" s="29"/>
      <c r="R2" s="29"/>
    </row>
    <row r="3" spans="1:18" ht="25.5" customHeight="1" x14ac:dyDescent="0.3">
      <c r="A3" s="1"/>
      <c r="B3" s="2" t="s">
        <v>1</v>
      </c>
      <c r="C3" s="87" t="s">
        <v>54</v>
      </c>
      <c r="D3" s="87"/>
      <c r="E3" s="87"/>
      <c r="F3" s="87"/>
      <c r="G3" s="87"/>
      <c r="H3" s="87"/>
      <c r="I3" s="87"/>
      <c r="J3" s="87"/>
      <c r="K3" s="87"/>
      <c r="L3" s="87"/>
      <c r="M3" s="88"/>
      <c r="N3" s="88"/>
      <c r="O3" s="29"/>
      <c r="P3" s="29"/>
      <c r="Q3" s="29"/>
      <c r="R3" s="29"/>
    </row>
    <row r="4" spans="1:18" ht="24.75" customHeight="1" x14ac:dyDescent="0.3">
      <c r="A4" s="1"/>
      <c r="B4" s="2" t="s">
        <v>2</v>
      </c>
      <c r="C4" s="89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</row>
    <row r="5" spans="1:18" x14ac:dyDescent="0.3">
      <c r="A5" s="1"/>
      <c r="B5" s="2" t="s">
        <v>3</v>
      </c>
      <c r="C5" s="87" t="s">
        <v>66</v>
      </c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</row>
    <row r="6" spans="1:18" x14ac:dyDescent="0.3">
      <c r="A6" s="1"/>
      <c r="B6" s="2" t="s">
        <v>4</v>
      </c>
      <c r="C6" s="87" t="s">
        <v>65</v>
      </c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</row>
    <row r="7" spans="1:18" x14ac:dyDescent="0.3">
      <c r="A7" s="1"/>
      <c r="B7" s="2" t="s">
        <v>5</v>
      </c>
      <c r="C7" s="89" t="s">
        <v>38</v>
      </c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</row>
    <row r="8" spans="1:18" ht="14.4" customHeight="1" x14ac:dyDescent="0.3">
      <c r="A8" s="1"/>
      <c r="B8" s="3"/>
      <c r="C8" s="3"/>
      <c r="D8" s="118" t="s">
        <v>67</v>
      </c>
      <c r="E8" s="119"/>
      <c r="F8" s="119"/>
      <c r="G8" s="120"/>
      <c r="H8" s="118" t="s">
        <v>68</v>
      </c>
      <c r="I8" s="119"/>
      <c r="J8" s="119"/>
      <c r="K8" s="119"/>
      <c r="L8" s="119"/>
      <c r="M8" s="120"/>
      <c r="N8" s="4"/>
    </row>
    <row r="9" spans="1:18" x14ac:dyDescent="0.3">
      <c r="A9" s="5"/>
      <c r="B9" s="6"/>
      <c r="C9" s="6"/>
      <c r="D9" s="117" t="s">
        <v>6</v>
      </c>
      <c r="E9" s="117"/>
      <c r="F9" s="117" t="s">
        <v>7</v>
      </c>
      <c r="G9" s="117"/>
      <c r="H9" s="117" t="s">
        <v>8</v>
      </c>
      <c r="I9" s="117"/>
      <c r="J9" s="117" t="s">
        <v>21</v>
      </c>
      <c r="K9" s="117"/>
      <c r="L9" s="117" t="s">
        <v>22</v>
      </c>
      <c r="M9" s="117"/>
      <c r="N9" s="7" t="s">
        <v>9</v>
      </c>
    </row>
    <row r="10" spans="1:18" ht="24.75" customHeight="1" x14ac:dyDescent="0.3">
      <c r="A10" s="8" t="s">
        <v>10</v>
      </c>
      <c r="B10" s="93" t="s">
        <v>11</v>
      </c>
      <c r="C10" s="93"/>
      <c r="D10" s="35" t="s">
        <v>27</v>
      </c>
      <c r="E10" s="35" t="s">
        <v>28</v>
      </c>
      <c r="F10" s="35" t="s">
        <v>27</v>
      </c>
      <c r="G10" s="35" t="s">
        <v>28</v>
      </c>
      <c r="H10" s="35" t="s">
        <v>27</v>
      </c>
      <c r="I10" s="35" t="s">
        <v>28</v>
      </c>
      <c r="J10" s="35" t="s">
        <v>27</v>
      </c>
      <c r="K10" s="35" t="s">
        <v>28</v>
      </c>
      <c r="L10" s="35" t="s">
        <v>27</v>
      </c>
      <c r="M10" s="35" t="s">
        <v>28</v>
      </c>
      <c r="N10" s="9"/>
    </row>
    <row r="11" spans="1:18" ht="14.25" customHeight="1" x14ac:dyDescent="0.3">
      <c r="A11" s="11">
        <v>1</v>
      </c>
      <c r="B11" s="72" t="s">
        <v>50</v>
      </c>
      <c r="C11" s="109" t="s">
        <v>56</v>
      </c>
      <c r="D11" s="16">
        <f>137737/12*1.8</f>
        <v>20660.550000000003</v>
      </c>
      <c r="E11" s="16">
        <f>0.24*D11</f>
        <v>4958.5320000000002</v>
      </c>
      <c r="F11" s="16">
        <f>137737/12*1.8</f>
        <v>20660.550000000003</v>
      </c>
      <c r="G11" s="16">
        <f>0.24*F11</f>
        <v>4958.5320000000002</v>
      </c>
      <c r="H11" s="16">
        <f>137737/12*3</f>
        <v>34434.25</v>
      </c>
      <c r="I11" s="16">
        <f>0.24*H11</f>
        <v>8264.2199999999993</v>
      </c>
      <c r="J11" s="16">
        <f>137737/12*3</f>
        <v>34434.25</v>
      </c>
      <c r="K11" s="16">
        <f>0.24*J11</f>
        <v>8264.2199999999993</v>
      </c>
      <c r="L11" s="16">
        <f>137737/12*3</f>
        <v>34434.25</v>
      </c>
      <c r="M11" s="16">
        <f>0.24*L11</f>
        <v>8264.2199999999993</v>
      </c>
      <c r="N11" s="17">
        <f>M11+L11+K11+J11+I11+H11+G11+F11+E11+D11</f>
        <v>179333.57400000002</v>
      </c>
    </row>
    <row r="12" spans="1:18" x14ac:dyDescent="0.3">
      <c r="A12" s="5"/>
      <c r="B12" s="99" t="s">
        <v>12</v>
      </c>
      <c r="C12" s="99"/>
      <c r="D12" s="18">
        <f t="shared" ref="D12:G12" si="0">SUM(D11)</f>
        <v>20660.550000000003</v>
      </c>
      <c r="E12" s="18">
        <f t="shared" si="0"/>
        <v>4958.5320000000002</v>
      </c>
      <c r="F12" s="18">
        <f t="shared" si="0"/>
        <v>20660.550000000003</v>
      </c>
      <c r="G12" s="18">
        <f t="shared" si="0"/>
        <v>4958.5320000000002</v>
      </c>
      <c r="H12" s="18">
        <f t="shared" ref="H12:M12" si="1">SUM(H11)</f>
        <v>34434.25</v>
      </c>
      <c r="I12" s="18">
        <f t="shared" si="1"/>
        <v>8264.2199999999993</v>
      </c>
      <c r="J12" s="18">
        <f t="shared" si="1"/>
        <v>34434.25</v>
      </c>
      <c r="K12" s="18">
        <f t="shared" si="1"/>
        <v>8264.2199999999993</v>
      </c>
      <c r="L12" s="18">
        <f t="shared" si="1"/>
        <v>34434.25</v>
      </c>
      <c r="M12" s="18">
        <f t="shared" si="1"/>
        <v>8264.2199999999993</v>
      </c>
      <c r="N12" s="19">
        <f>M12+L12+K12+J12+I12+H12+G12+F12+E12+D12</f>
        <v>179333.57400000002</v>
      </c>
    </row>
    <row r="13" spans="1:18" x14ac:dyDescent="0.3">
      <c r="A13" s="25" t="s">
        <v>23</v>
      </c>
      <c r="B13" s="90" t="s">
        <v>24</v>
      </c>
      <c r="C13" s="91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9"/>
    </row>
    <row r="14" spans="1:18" s="31" customFormat="1" x14ac:dyDescent="0.3">
      <c r="A14" s="25">
        <v>1</v>
      </c>
      <c r="B14" s="6" t="s">
        <v>51</v>
      </c>
      <c r="C14" s="42" t="s">
        <v>57</v>
      </c>
      <c r="D14" s="81">
        <f>46000/12*6</f>
        <v>23000</v>
      </c>
      <c r="E14" s="82">
        <f>0.23*D14</f>
        <v>5290</v>
      </c>
      <c r="F14" s="81">
        <f>46000/12*6</f>
        <v>23000</v>
      </c>
      <c r="G14" s="82">
        <f>0.23*F14</f>
        <v>5290</v>
      </c>
      <c r="H14" s="81">
        <f>46000/12*6</f>
        <v>23000</v>
      </c>
      <c r="I14" s="82">
        <f>0.23*H14</f>
        <v>5290</v>
      </c>
      <c r="J14" s="81">
        <f>46000/12*6</f>
        <v>23000</v>
      </c>
      <c r="K14" s="82">
        <f>0.23*J14</f>
        <v>5290</v>
      </c>
      <c r="L14" s="81">
        <f>46000/12*6</f>
        <v>23000</v>
      </c>
      <c r="M14" s="82">
        <f>0.23*L14</f>
        <v>5290</v>
      </c>
      <c r="N14" s="83">
        <f>M14+L14+K14+J14+I14+H14+G14+F14+E14+D14</f>
        <v>141450</v>
      </c>
    </row>
    <row r="15" spans="1:18" s="31" customFormat="1" x14ac:dyDescent="0.3">
      <c r="A15" s="25">
        <v>2</v>
      </c>
      <c r="B15" s="6" t="s">
        <v>59</v>
      </c>
      <c r="C15" s="42" t="s">
        <v>58</v>
      </c>
      <c r="D15" s="81"/>
      <c r="E15" s="82">
        <f>0.29*D15</f>
        <v>0</v>
      </c>
      <c r="F15" s="81"/>
      <c r="G15" s="82">
        <f>0.23*F15</f>
        <v>0</v>
      </c>
      <c r="H15" s="81">
        <f>60000/12*4.8</f>
        <v>24000</v>
      </c>
      <c r="I15" s="82">
        <f>0.23*H15</f>
        <v>5520</v>
      </c>
      <c r="J15" s="81">
        <f>60000/12*4.8</f>
        <v>24000</v>
      </c>
      <c r="K15" s="82">
        <f>0.23*J15</f>
        <v>5520</v>
      </c>
      <c r="L15" s="81">
        <f>60000/12*4.8</f>
        <v>24000</v>
      </c>
      <c r="M15" s="82">
        <f>0.23*L15</f>
        <v>5520</v>
      </c>
      <c r="N15" s="83">
        <f>M15+L15+K15+J15+I15+H15+G15+F15+E15+D15</f>
        <v>88560</v>
      </c>
    </row>
    <row r="16" spans="1:18" x14ac:dyDescent="0.3">
      <c r="A16" s="25">
        <v>3</v>
      </c>
      <c r="B16" s="15"/>
      <c r="C16" s="15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19">
        <f t="shared" ref="N16:N17" si="2">M16+L16+K16+J16+I16+H16+G16+F16+E16+D16</f>
        <v>0</v>
      </c>
    </row>
    <row r="17" spans="1:16" x14ac:dyDescent="0.3">
      <c r="A17" s="25">
        <v>4</v>
      </c>
      <c r="B17" s="15"/>
      <c r="C17" s="15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19">
        <f t="shared" si="2"/>
        <v>0</v>
      </c>
    </row>
    <row r="18" spans="1:16" x14ac:dyDescent="0.3">
      <c r="A18" s="5"/>
      <c r="B18" s="21" t="s">
        <v>12</v>
      </c>
      <c r="C18" s="20"/>
      <c r="D18" s="18">
        <f t="shared" ref="D18:G18" si="3">SUM(D14:D17)</f>
        <v>23000</v>
      </c>
      <c r="E18" s="18">
        <f t="shared" si="3"/>
        <v>5290</v>
      </c>
      <c r="F18" s="18">
        <f t="shared" si="3"/>
        <v>23000</v>
      </c>
      <c r="G18" s="18">
        <f t="shared" si="3"/>
        <v>5290</v>
      </c>
      <c r="H18" s="18">
        <f t="shared" ref="H18:M18" si="4">SUM(H14:H17)</f>
        <v>47000</v>
      </c>
      <c r="I18" s="18">
        <f t="shared" si="4"/>
        <v>10810</v>
      </c>
      <c r="J18" s="18">
        <f t="shared" si="4"/>
        <v>47000</v>
      </c>
      <c r="K18" s="18">
        <f t="shared" si="4"/>
        <v>10810</v>
      </c>
      <c r="L18" s="18">
        <f t="shared" si="4"/>
        <v>47000</v>
      </c>
      <c r="M18" s="18">
        <f t="shared" si="4"/>
        <v>10810</v>
      </c>
      <c r="N18" s="19">
        <f>SUM(N14:N17)</f>
        <v>230010</v>
      </c>
    </row>
    <row r="19" spans="1:16" x14ac:dyDescent="0.3">
      <c r="A19" s="5"/>
      <c r="B19" s="97" t="s">
        <v>13</v>
      </c>
      <c r="C19" s="98"/>
      <c r="D19" s="37">
        <f>D18+E18+D12+E12</f>
        <v>53909.082000000002</v>
      </c>
      <c r="E19" s="37"/>
      <c r="F19" s="37">
        <f>F12+G12+F18+G18</f>
        <v>53909.082000000002</v>
      </c>
      <c r="G19" s="37"/>
      <c r="H19" s="37">
        <f>H18+H12+I12+I18</f>
        <v>100508.47</v>
      </c>
      <c r="I19" s="37"/>
      <c r="J19" s="37">
        <f>J18+J12+K12+K18</f>
        <v>100508.47</v>
      </c>
      <c r="K19" s="37"/>
      <c r="L19" s="37">
        <f>L18+L12+M12+M18</f>
        <v>100508.47</v>
      </c>
      <c r="M19" s="37"/>
      <c r="N19" s="38">
        <f>L19+J19+H19+F19+D19</f>
        <v>409343.57400000002</v>
      </c>
    </row>
    <row r="20" spans="1:16" x14ac:dyDescent="0.3">
      <c r="A20" s="25" t="s">
        <v>14</v>
      </c>
      <c r="B20" s="92" t="s">
        <v>29</v>
      </c>
      <c r="C20" s="96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9"/>
    </row>
    <row r="21" spans="1:16" ht="21.6" x14ac:dyDescent="0.3">
      <c r="A21" s="25">
        <v>1</v>
      </c>
      <c r="B21" s="79" t="s">
        <v>53</v>
      </c>
      <c r="C21" s="79" t="s">
        <v>60</v>
      </c>
      <c r="D21" s="53">
        <f>9000*3</f>
        <v>27000</v>
      </c>
      <c r="E21" s="43"/>
      <c r="F21" s="26"/>
      <c r="G21" s="26"/>
      <c r="H21" s="26"/>
      <c r="I21" s="18"/>
      <c r="J21" s="18"/>
      <c r="K21" s="18"/>
      <c r="L21" s="18"/>
      <c r="M21" s="18"/>
      <c r="N21" s="19"/>
    </row>
    <row r="22" spans="1:16" ht="21.6" x14ac:dyDescent="0.3">
      <c r="A22" s="25">
        <v>2</v>
      </c>
      <c r="B22" s="79" t="s">
        <v>53</v>
      </c>
      <c r="C22" s="79" t="s">
        <v>61</v>
      </c>
      <c r="D22" s="23"/>
      <c r="E22" s="45"/>
      <c r="F22" s="45"/>
      <c r="G22" s="45"/>
      <c r="H22" s="45">
        <f>9000*6</f>
        <v>54000</v>
      </c>
      <c r="I22" s="45"/>
      <c r="J22" s="45"/>
      <c r="K22" s="45"/>
      <c r="L22" s="45"/>
      <c r="M22" s="45"/>
      <c r="N22" s="51">
        <f>D21+F21+H21+J21+L21+D22+F22+H22+J22+L22</f>
        <v>81000</v>
      </c>
    </row>
    <row r="23" spans="1:16" ht="21.6" x14ac:dyDescent="0.3">
      <c r="A23" s="5"/>
      <c r="B23" s="47" t="s">
        <v>30</v>
      </c>
      <c r="C23" s="48"/>
      <c r="D23" s="55">
        <f>SUM(D21:D22)</f>
        <v>27000</v>
      </c>
      <c r="E23" s="55"/>
      <c r="F23" s="55">
        <f t="shared" ref="F23:J23" si="5">SUM(F21:F22)</f>
        <v>0</v>
      </c>
      <c r="G23" s="55"/>
      <c r="H23" s="55">
        <f t="shared" si="5"/>
        <v>54000</v>
      </c>
      <c r="I23" s="55"/>
      <c r="J23" s="55">
        <f t="shared" si="5"/>
        <v>0</v>
      </c>
      <c r="K23" s="55"/>
      <c r="L23" s="55">
        <f>SUM(L21:L22)</f>
        <v>0</v>
      </c>
      <c r="M23" s="55"/>
      <c r="N23" s="52">
        <f>SUM(N21:N22)</f>
        <v>81000</v>
      </c>
    </row>
    <row r="24" spans="1:16" x14ac:dyDescent="0.3">
      <c r="A24" s="25" t="s">
        <v>31</v>
      </c>
      <c r="B24" s="92" t="s">
        <v>16</v>
      </c>
      <c r="C24" s="93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</row>
    <row r="25" spans="1:16" x14ac:dyDescent="0.3">
      <c r="A25" s="11"/>
      <c r="B25" s="12" t="s">
        <v>39</v>
      </c>
      <c r="C25" s="41"/>
      <c r="D25" s="40">
        <v>6000</v>
      </c>
      <c r="E25" s="40"/>
      <c r="F25" s="40">
        <v>6000</v>
      </c>
      <c r="G25" s="40"/>
      <c r="H25" s="40">
        <v>6000</v>
      </c>
      <c r="I25" s="40"/>
      <c r="J25" s="40">
        <v>6000</v>
      </c>
      <c r="K25" s="40"/>
      <c r="L25" s="40">
        <v>6000</v>
      </c>
      <c r="M25" s="40"/>
      <c r="N25" s="40">
        <f>D25+F25+H25+J25+L25</f>
        <v>30000</v>
      </c>
    </row>
    <row r="26" spans="1:16" x14ac:dyDescent="0.3">
      <c r="A26" s="13"/>
      <c r="B26" s="12" t="s">
        <v>33</v>
      </c>
      <c r="C26" s="22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>
        <f>D26+F26+H26+J26+L26</f>
        <v>0</v>
      </c>
    </row>
    <row r="27" spans="1:16" x14ac:dyDescent="0.3">
      <c r="A27" s="5"/>
      <c r="B27" s="102" t="s">
        <v>32</v>
      </c>
      <c r="C27" s="103"/>
      <c r="D27" s="54">
        <f>D25+D26</f>
        <v>6000</v>
      </c>
      <c r="E27" s="54"/>
      <c r="F27" s="54">
        <f>F25+F26</f>
        <v>6000</v>
      </c>
      <c r="G27" s="54"/>
      <c r="H27" s="54">
        <f>H25+H26</f>
        <v>6000</v>
      </c>
      <c r="I27" s="54"/>
      <c r="J27" s="54">
        <f>J25+J26</f>
        <v>6000</v>
      </c>
      <c r="K27" s="54"/>
      <c r="L27" s="54">
        <f>L25+L26</f>
        <v>6000</v>
      </c>
      <c r="M27" s="54"/>
      <c r="N27" s="54">
        <f>N25+N26</f>
        <v>30000</v>
      </c>
    </row>
    <row r="28" spans="1:16" x14ac:dyDescent="0.3">
      <c r="A28" s="8" t="s">
        <v>15</v>
      </c>
      <c r="B28" s="92" t="s">
        <v>34</v>
      </c>
      <c r="C28" s="93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</row>
    <row r="29" spans="1:16" x14ac:dyDescent="0.3">
      <c r="A29" s="11"/>
      <c r="B29" s="44"/>
      <c r="C29" s="44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>
        <f>L29+J29+H29+F29+D29</f>
        <v>0</v>
      </c>
      <c r="O29" s="31"/>
      <c r="P29" s="31"/>
    </row>
    <row r="30" spans="1:16" x14ac:dyDescent="0.3">
      <c r="A30" s="11"/>
      <c r="B30" s="44"/>
      <c r="C30" s="44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31"/>
      <c r="P30" s="31"/>
    </row>
    <row r="31" spans="1:16" x14ac:dyDescent="0.3">
      <c r="A31" s="5"/>
      <c r="B31" s="94" t="s">
        <v>35</v>
      </c>
      <c r="C31" s="95"/>
      <c r="D31" s="49">
        <f>SUM(D29:D30)</f>
        <v>0</v>
      </c>
      <c r="E31" s="49"/>
      <c r="F31" s="49">
        <f t="shared" ref="F31:L31" si="6">SUM(F29:F30)</f>
        <v>0</v>
      </c>
      <c r="G31" s="49"/>
      <c r="H31" s="49">
        <f t="shared" si="6"/>
        <v>0</v>
      </c>
      <c r="I31" s="49"/>
      <c r="J31" s="49">
        <f t="shared" si="6"/>
        <v>0</v>
      </c>
      <c r="K31" s="49"/>
      <c r="L31" s="49">
        <f t="shared" si="6"/>
        <v>0</v>
      </c>
      <c r="M31" s="49"/>
      <c r="N31" s="49">
        <f>SUM(N29:N30)</f>
        <v>0</v>
      </c>
    </row>
    <row r="32" spans="1:16" x14ac:dyDescent="0.3">
      <c r="A32" s="25" t="s">
        <v>17</v>
      </c>
      <c r="B32" s="92" t="s">
        <v>26</v>
      </c>
      <c r="C32" s="93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</row>
    <row r="33" spans="1:16" x14ac:dyDescent="0.3">
      <c r="A33" s="13"/>
      <c r="B33" s="79" t="s">
        <v>47</v>
      </c>
      <c r="C33" s="57"/>
      <c r="D33" s="40">
        <v>6000</v>
      </c>
      <c r="E33" s="40"/>
      <c r="F33" s="40">
        <v>6000</v>
      </c>
      <c r="G33" s="40"/>
      <c r="H33" s="40">
        <v>6000</v>
      </c>
      <c r="I33" s="40"/>
      <c r="J33" s="40">
        <v>6000</v>
      </c>
      <c r="K33" s="40"/>
      <c r="L33" s="40">
        <v>6000</v>
      </c>
      <c r="M33" s="40"/>
      <c r="N33" s="40">
        <f>L33+J33+H33+F33+D33</f>
        <v>30000</v>
      </c>
    </row>
    <row r="34" spans="1:16" x14ac:dyDescent="0.3">
      <c r="A34" s="11"/>
      <c r="B34" s="79" t="s">
        <v>48</v>
      </c>
      <c r="C34" s="44"/>
      <c r="D34" s="40"/>
      <c r="E34" s="40"/>
      <c r="F34" s="40"/>
      <c r="G34" s="40"/>
      <c r="H34" s="40"/>
      <c r="I34" s="40"/>
      <c r="J34" s="40">
        <v>0</v>
      </c>
      <c r="K34" s="40"/>
      <c r="L34" s="40">
        <v>0</v>
      </c>
      <c r="M34" s="40"/>
      <c r="N34" s="40">
        <f>L34+J34+H34+F34+D34</f>
        <v>0</v>
      </c>
      <c r="O34" s="31"/>
      <c r="P34" s="31"/>
    </row>
    <row r="35" spans="1:16" x14ac:dyDescent="0.3">
      <c r="A35" s="11"/>
      <c r="B35" s="44"/>
      <c r="C35" s="44"/>
      <c r="D35" s="40"/>
      <c r="E35" s="40"/>
      <c r="F35" s="40"/>
      <c r="G35" s="40"/>
      <c r="H35" s="40"/>
      <c r="I35" s="40"/>
      <c r="J35" s="40">
        <v>0</v>
      </c>
      <c r="K35" s="40"/>
      <c r="L35" s="40">
        <v>0</v>
      </c>
      <c r="M35" s="40"/>
      <c r="N35" s="40"/>
      <c r="O35" s="31"/>
      <c r="P35" s="31"/>
    </row>
    <row r="36" spans="1:16" x14ac:dyDescent="0.3">
      <c r="A36" s="5"/>
      <c r="B36" s="94" t="s">
        <v>36</v>
      </c>
      <c r="C36" s="95"/>
      <c r="D36" s="49">
        <f>SUM(D33:D35)</f>
        <v>6000</v>
      </c>
      <c r="E36" s="49"/>
      <c r="F36" s="49">
        <f>SUM(F33:F35)</f>
        <v>6000</v>
      </c>
      <c r="G36" s="49"/>
      <c r="H36" s="49">
        <f>SUM(H33:H35)</f>
        <v>6000</v>
      </c>
      <c r="I36" s="49"/>
      <c r="J36" s="49">
        <f>SUM(J33:J35)</f>
        <v>6000</v>
      </c>
      <c r="K36" s="49"/>
      <c r="L36" s="49">
        <f>SUM(L33:L35)</f>
        <v>6000</v>
      </c>
      <c r="M36" s="49"/>
      <c r="N36" s="56">
        <f>N33+N34+N35</f>
        <v>30000</v>
      </c>
    </row>
    <row r="37" spans="1:16" x14ac:dyDescent="0.3">
      <c r="A37" s="25" t="s">
        <v>18</v>
      </c>
      <c r="B37" s="104" t="s">
        <v>37</v>
      </c>
      <c r="C37" s="105"/>
      <c r="D37" s="69">
        <f>D19+D27+D31+D36+D23</f>
        <v>92909.081999999995</v>
      </c>
      <c r="E37" s="58"/>
      <c r="F37" s="59">
        <f>F19+F27+F31+F36+F23</f>
        <v>65909.081999999995</v>
      </c>
      <c r="G37" s="59"/>
      <c r="H37" s="59">
        <f>H19+H23+H27+H31+H36</f>
        <v>166508.47</v>
      </c>
      <c r="I37" s="59"/>
      <c r="J37" s="59">
        <f>J19+J23+J27+J31+J36</f>
        <v>112508.47</v>
      </c>
      <c r="K37" s="59"/>
      <c r="L37" s="59">
        <f>L19+L23+L27+L31+L36</f>
        <v>112508.47</v>
      </c>
      <c r="M37" s="59"/>
      <c r="N37" s="60">
        <f>N36+N23+N31+N27+N19</f>
        <v>550343.57400000002</v>
      </c>
    </row>
    <row r="38" spans="1:16" x14ac:dyDescent="0.3">
      <c r="A38" s="25" t="s">
        <v>42</v>
      </c>
      <c r="B38" s="67" t="s">
        <v>41</v>
      </c>
      <c r="C38" s="68"/>
      <c r="D38" s="71">
        <f>'Fudan Univ'!D41</f>
        <v>0</v>
      </c>
      <c r="E38" s="71"/>
      <c r="F38" s="71">
        <f>'Fudan Univ'!F41</f>
        <v>0</v>
      </c>
      <c r="G38" s="71"/>
      <c r="H38" s="71">
        <f>'Fudan Univ'!H41</f>
        <v>0</v>
      </c>
      <c r="I38" s="71"/>
      <c r="J38" s="71">
        <f>'Fudan Univ'!J41</f>
        <v>0</v>
      </c>
      <c r="K38" s="71"/>
      <c r="L38" s="71">
        <f>'Fudan Univ'!L41</f>
        <v>0</v>
      </c>
      <c r="M38" s="71"/>
      <c r="N38" s="71">
        <f>D38+F38+H38+J38+L38</f>
        <v>0</v>
      </c>
    </row>
    <row r="39" spans="1:16" x14ac:dyDescent="0.3">
      <c r="A39" s="8" t="s">
        <v>43</v>
      </c>
      <c r="B39" s="61" t="s">
        <v>25</v>
      </c>
      <c r="C39" s="62"/>
      <c r="D39" s="63">
        <f>D37+25000-D23</f>
        <v>90909.081999999995</v>
      </c>
      <c r="E39" s="63"/>
      <c r="F39" s="63">
        <f>F37-F23</f>
        <v>65909.081999999995</v>
      </c>
      <c r="G39" s="63"/>
      <c r="H39" s="63">
        <f>H37-H23</f>
        <v>112508.47</v>
      </c>
      <c r="I39" s="63"/>
      <c r="J39" s="63">
        <f>J37-J23</f>
        <v>112508.47</v>
      </c>
      <c r="K39" s="63"/>
      <c r="L39" s="63">
        <f>L37-L23</f>
        <v>112508.47</v>
      </c>
      <c r="M39" s="63"/>
      <c r="N39" s="70">
        <f>D39+F39+H39+J39+L39</f>
        <v>494343.57399999991</v>
      </c>
    </row>
    <row r="40" spans="1:16" x14ac:dyDescent="0.3">
      <c r="A40" s="8" t="s">
        <v>19</v>
      </c>
      <c r="B40" s="106" t="s">
        <v>49</v>
      </c>
      <c r="C40" s="107"/>
      <c r="D40" s="64">
        <f>D39*0.52</f>
        <v>47272.72264</v>
      </c>
      <c r="E40" s="64"/>
      <c r="F40" s="64">
        <f>F39*0.52</f>
        <v>34272.72264</v>
      </c>
      <c r="G40" s="64"/>
      <c r="H40" s="64">
        <f>H39*0.52</f>
        <v>58504.404399999999</v>
      </c>
      <c r="I40" s="64"/>
      <c r="J40" s="64">
        <f>J39*0.52</f>
        <v>58504.404399999999</v>
      </c>
      <c r="K40" s="64"/>
      <c r="L40" s="64">
        <f>L39*0.52</f>
        <v>58504.404399999999</v>
      </c>
      <c r="M40" s="64"/>
      <c r="N40" s="65">
        <f>L40+J40+H40+F40+D40</f>
        <v>257058.65847999998</v>
      </c>
    </row>
    <row r="41" spans="1:16" ht="18" customHeight="1" x14ac:dyDescent="0.3">
      <c r="A41" s="10" t="s">
        <v>44</v>
      </c>
      <c r="B41" s="101" t="s">
        <v>20</v>
      </c>
      <c r="C41" s="101"/>
      <c r="D41" s="36">
        <f>D37+D38+D40</f>
        <v>140181.80463999999</v>
      </c>
      <c r="E41" s="36"/>
      <c r="F41" s="36">
        <f>F37+F38+F40</f>
        <v>100181.80463999999</v>
      </c>
      <c r="G41" s="36"/>
      <c r="H41" s="36">
        <f>H37+H38+H40</f>
        <v>225012.8744</v>
      </c>
      <c r="I41" s="36"/>
      <c r="J41" s="36">
        <f>J37+J38+J40</f>
        <v>171012.8744</v>
      </c>
      <c r="K41" s="36"/>
      <c r="L41" s="36">
        <f>L37+L38+L40</f>
        <v>171012.8744</v>
      </c>
      <c r="M41" s="36"/>
      <c r="N41" s="66">
        <f>N37+N38+N40</f>
        <v>807402.23248000001</v>
      </c>
    </row>
    <row r="42" spans="1:16" x14ac:dyDescent="0.3">
      <c r="A42" s="100"/>
      <c r="B42" s="100"/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</row>
    <row r="43" spans="1:16" x14ac:dyDescent="0.3"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</row>
    <row r="44" spans="1:16" s="110" customFormat="1" x14ac:dyDescent="0.3">
      <c r="B44" s="111"/>
      <c r="C44" s="112" t="s">
        <v>55</v>
      </c>
      <c r="D44" s="113">
        <v>500000</v>
      </c>
      <c r="E44" s="113"/>
      <c r="F44" s="113">
        <v>500000</v>
      </c>
      <c r="G44" s="113"/>
      <c r="H44" s="113">
        <v>1000000</v>
      </c>
      <c r="I44" s="113"/>
      <c r="J44" s="113">
        <v>1000000</v>
      </c>
      <c r="K44" s="113"/>
      <c r="L44" s="113">
        <v>1000000</v>
      </c>
      <c r="M44" s="114"/>
      <c r="N44" s="111"/>
    </row>
    <row r="45" spans="1:16" s="110" customFormat="1" x14ac:dyDescent="0.3">
      <c r="B45" s="111"/>
      <c r="C45" s="115" t="s">
        <v>62</v>
      </c>
      <c r="D45" s="116">
        <f>SUM(D44-D41)</f>
        <v>359818.19536000001</v>
      </c>
      <c r="E45" s="116"/>
      <c r="F45" s="116">
        <f>SUM(F44-F41)</f>
        <v>399818.19536000001</v>
      </c>
      <c r="G45" s="116"/>
      <c r="H45" s="116">
        <f>SUM(H44-H41)</f>
        <v>774987.12560000003</v>
      </c>
      <c r="I45" s="116"/>
      <c r="J45" s="116">
        <f>SUM(J44-J41)</f>
        <v>828987.12560000003</v>
      </c>
      <c r="K45" s="116"/>
      <c r="L45" s="116">
        <f>SUM(L44-L41)</f>
        <v>828987.12560000003</v>
      </c>
      <c r="M45" s="111"/>
      <c r="N45" s="111"/>
    </row>
    <row r="46" spans="1:16" x14ac:dyDescent="0.3">
      <c r="B46" s="31"/>
      <c r="C46" s="31"/>
      <c r="D46" s="108"/>
      <c r="E46" s="31"/>
      <c r="F46" s="31"/>
      <c r="G46" s="31"/>
      <c r="H46" s="31"/>
      <c r="I46" s="31"/>
      <c r="J46" s="31"/>
      <c r="K46" s="31"/>
      <c r="L46" s="31"/>
      <c r="M46" s="31"/>
      <c r="N46" s="31"/>
    </row>
  </sheetData>
  <mergeCells count="24">
    <mergeCell ref="A42:N42"/>
    <mergeCell ref="B41:C41"/>
    <mergeCell ref="B27:C27"/>
    <mergeCell ref="B28:C28"/>
    <mergeCell ref="B31:C31"/>
    <mergeCell ref="B37:C37"/>
    <mergeCell ref="B40:C40"/>
    <mergeCell ref="B13:C13"/>
    <mergeCell ref="B32:C32"/>
    <mergeCell ref="B36:C36"/>
    <mergeCell ref="C6:N6"/>
    <mergeCell ref="B24:C24"/>
    <mergeCell ref="B20:C20"/>
    <mergeCell ref="B19:C19"/>
    <mergeCell ref="C7:N7"/>
    <mergeCell ref="B10:C10"/>
    <mergeCell ref="B12:C12"/>
    <mergeCell ref="D8:G8"/>
    <mergeCell ref="H8:M8"/>
    <mergeCell ref="A1:N1"/>
    <mergeCell ref="A2:N2"/>
    <mergeCell ref="C3:N3"/>
    <mergeCell ref="C4:N4"/>
    <mergeCell ref="C5:N5"/>
  </mergeCells>
  <pageMargins left="0.15" right="0.15" top="0.5" bottom="0.5" header="0.3" footer="0.3"/>
  <pageSetup scale="7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workbookViewId="0">
      <selection activeCell="D8" sqref="D8:M8"/>
    </sheetView>
  </sheetViews>
  <sheetFormatPr defaultRowHeight="14.4" x14ac:dyDescent="0.3"/>
  <cols>
    <col min="1" max="1" width="2.88671875" customWidth="1"/>
    <col min="2" max="2" width="18.109375" customWidth="1"/>
    <col min="3" max="3" width="21.109375" customWidth="1"/>
    <col min="4" max="4" width="9.44140625" customWidth="1"/>
    <col min="5" max="5" width="9.6640625" customWidth="1"/>
    <col min="6" max="6" width="10" customWidth="1"/>
    <col min="7" max="7" width="9.5546875" customWidth="1"/>
    <col min="8" max="8" width="11.109375" customWidth="1"/>
    <col min="9" max="9" width="10.44140625" customWidth="1"/>
    <col min="10" max="10" width="11.5546875" bestFit="1" customWidth="1"/>
    <col min="11" max="11" width="13.33203125" customWidth="1"/>
    <col min="12" max="12" width="13.88671875" customWidth="1"/>
    <col min="13" max="13" width="13.44140625" customWidth="1"/>
    <col min="14" max="14" width="14.88671875" customWidth="1"/>
    <col min="15" max="15" width="23" customWidth="1"/>
  </cols>
  <sheetData>
    <row r="1" spans="1:20" x14ac:dyDescent="0.3">
      <c r="A1" s="84" t="s">
        <v>63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P1" s="23"/>
      <c r="Q1" s="28"/>
      <c r="R1" s="28"/>
      <c r="S1" s="28"/>
      <c r="T1" s="28"/>
    </row>
    <row r="2" spans="1:20" x14ac:dyDescent="0.3">
      <c r="A2" s="85" t="s">
        <v>0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6"/>
      <c r="N2" s="86"/>
      <c r="O2" s="30"/>
      <c r="P2" s="24"/>
      <c r="Q2" s="29"/>
      <c r="R2" s="29"/>
      <c r="S2" s="29"/>
      <c r="T2" s="29"/>
    </row>
    <row r="3" spans="1:20" ht="33" customHeight="1" x14ac:dyDescent="0.3">
      <c r="A3" s="72"/>
      <c r="B3" s="77" t="s">
        <v>1</v>
      </c>
      <c r="C3" s="87"/>
      <c r="D3" s="87"/>
      <c r="E3" s="87"/>
      <c r="F3" s="87"/>
      <c r="G3" s="87"/>
      <c r="H3" s="87"/>
      <c r="I3" s="87"/>
      <c r="J3" s="87"/>
      <c r="K3" s="87"/>
      <c r="L3" s="87"/>
      <c r="M3" s="88"/>
      <c r="N3" s="88"/>
      <c r="O3" s="32"/>
    </row>
    <row r="4" spans="1:20" ht="27" customHeight="1" x14ac:dyDescent="0.3">
      <c r="A4" s="72"/>
      <c r="B4" s="77" t="s">
        <v>2</v>
      </c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</row>
    <row r="5" spans="1:20" ht="15" customHeight="1" x14ac:dyDescent="0.3">
      <c r="A5" s="72"/>
      <c r="B5" s="77" t="s">
        <v>3</v>
      </c>
      <c r="C5" s="87" t="s">
        <v>66</v>
      </c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</row>
    <row r="6" spans="1:20" ht="15" customHeight="1" x14ac:dyDescent="0.3">
      <c r="A6" s="72"/>
      <c r="B6" s="77" t="s">
        <v>4</v>
      </c>
      <c r="C6" s="87" t="s">
        <v>65</v>
      </c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</row>
    <row r="7" spans="1:20" ht="15" customHeight="1" x14ac:dyDescent="0.3">
      <c r="A7" s="72"/>
      <c r="B7" s="77" t="s">
        <v>5</v>
      </c>
      <c r="C7" s="89" t="s">
        <v>38</v>
      </c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</row>
    <row r="8" spans="1:20" ht="15" customHeight="1" x14ac:dyDescent="0.3">
      <c r="A8" s="22"/>
      <c r="B8" s="22"/>
      <c r="C8" s="22"/>
      <c r="D8" s="118" t="s">
        <v>67</v>
      </c>
      <c r="E8" s="119"/>
      <c r="F8" s="119"/>
      <c r="G8" s="120"/>
      <c r="H8" s="118" t="s">
        <v>68</v>
      </c>
      <c r="I8" s="119"/>
      <c r="J8" s="119"/>
      <c r="K8" s="119"/>
      <c r="L8" s="119"/>
      <c r="M8" s="120"/>
      <c r="N8" s="33"/>
    </row>
    <row r="9" spans="1:20" x14ac:dyDescent="0.3">
      <c r="A9" s="5"/>
      <c r="B9" s="6"/>
      <c r="C9" s="6"/>
      <c r="D9" s="117" t="s">
        <v>6</v>
      </c>
      <c r="E9" s="117"/>
      <c r="F9" s="117" t="s">
        <v>7</v>
      </c>
      <c r="G9" s="117"/>
      <c r="H9" s="117" t="s">
        <v>8</v>
      </c>
      <c r="I9" s="117"/>
      <c r="J9" s="117" t="s">
        <v>21</v>
      </c>
      <c r="K9" s="117"/>
      <c r="L9" s="117" t="s">
        <v>22</v>
      </c>
      <c r="M9" s="117"/>
      <c r="N9" s="7" t="s">
        <v>9</v>
      </c>
    </row>
    <row r="10" spans="1:20" ht="24.75" customHeight="1" x14ac:dyDescent="0.25">
      <c r="A10" s="8" t="s">
        <v>10</v>
      </c>
      <c r="B10" s="93" t="s">
        <v>11</v>
      </c>
      <c r="C10" s="93"/>
      <c r="D10" s="35" t="s">
        <v>27</v>
      </c>
      <c r="E10" s="35" t="s">
        <v>28</v>
      </c>
      <c r="F10" s="35" t="s">
        <v>27</v>
      </c>
      <c r="G10" s="35" t="s">
        <v>28</v>
      </c>
      <c r="H10" s="35" t="s">
        <v>27</v>
      </c>
      <c r="I10" s="35" t="s">
        <v>28</v>
      </c>
      <c r="J10" s="35" t="s">
        <v>27</v>
      </c>
      <c r="K10" s="35" t="s">
        <v>28</v>
      </c>
      <c r="L10" s="35" t="s">
        <v>27</v>
      </c>
      <c r="M10" s="35" t="s">
        <v>28</v>
      </c>
      <c r="N10" s="9"/>
    </row>
    <row r="11" spans="1:20" ht="14.25" customHeight="1" x14ac:dyDescent="0.3">
      <c r="A11" s="11">
        <v>1</v>
      </c>
      <c r="B11" s="72"/>
      <c r="C11" s="39"/>
      <c r="D11" s="16"/>
      <c r="E11" s="16">
        <f>0.28*D11</f>
        <v>0</v>
      </c>
      <c r="F11" s="16"/>
      <c r="G11" s="16">
        <f>0.28*F11</f>
        <v>0</v>
      </c>
      <c r="H11" s="16"/>
      <c r="I11" s="16">
        <f>0.28*H11</f>
        <v>0</v>
      </c>
      <c r="J11" s="16"/>
      <c r="K11" s="16">
        <f>0.28*J11</f>
        <v>0</v>
      </c>
      <c r="L11" s="16"/>
      <c r="M11" s="16">
        <f>0.28*L11</f>
        <v>0</v>
      </c>
      <c r="N11" s="17">
        <f>M11+L11+K11+J11+I11+H11+G11+F11+E11+D11</f>
        <v>0</v>
      </c>
      <c r="P11" s="27">
        <f>D11*100/105000</f>
        <v>0</v>
      </c>
    </row>
    <row r="12" spans="1:20" ht="15" x14ac:dyDescent="0.25">
      <c r="A12" s="5"/>
      <c r="B12" s="99" t="s">
        <v>12</v>
      </c>
      <c r="C12" s="99"/>
      <c r="D12" s="18">
        <f t="shared" ref="D12:G12" si="0">SUM(D11)</f>
        <v>0</v>
      </c>
      <c r="E12" s="18">
        <f t="shared" si="0"/>
        <v>0</v>
      </c>
      <c r="F12" s="18">
        <f t="shared" si="0"/>
        <v>0</v>
      </c>
      <c r="G12" s="18">
        <f t="shared" si="0"/>
        <v>0</v>
      </c>
      <c r="H12" s="18">
        <f t="shared" ref="H12:M12" si="1">SUM(H11)</f>
        <v>0</v>
      </c>
      <c r="I12" s="18">
        <f t="shared" si="1"/>
        <v>0</v>
      </c>
      <c r="J12" s="18">
        <f t="shared" si="1"/>
        <v>0</v>
      </c>
      <c r="K12" s="18">
        <f t="shared" si="1"/>
        <v>0</v>
      </c>
      <c r="L12" s="18">
        <f t="shared" si="1"/>
        <v>0</v>
      </c>
      <c r="M12" s="18">
        <f t="shared" si="1"/>
        <v>0</v>
      </c>
      <c r="N12" s="19">
        <f>M12+L12+K12+J12+I12+H12+G12+F12+E12+D12</f>
        <v>0</v>
      </c>
      <c r="O12" s="27"/>
    </row>
    <row r="13" spans="1:20" ht="15" x14ac:dyDescent="0.25">
      <c r="A13" s="25" t="s">
        <v>23</v>
      </c>
      <c r="B13" s="90" t="s">
        <v>24</v>
      </c>
      <c r="C13" s="91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9"/>
    </row>
    <row r="14" spans="1:20" s="31" customFormat="1" x14ac:dyDescent="0.3">
      <c r="A14" s="25">
        <v>1</v>
      </c>
      <c r="B14" s="6"/>
      <c r="C14" s="42"/>
      <c r="D14" s="26"/>
      <c r="E14" s="26">
        <f>0.28*D14</f>
        <v>0</v>
      </c>
      <c r="F14" s="26"/>
      <c r="G14" s="26">
        <f>0.28*F14</f>
        <v>0</v>
      </c>
      <c r="H14" s="26"/>
      <c r="I14" s="80">
        <f>0.28*H14</f>
        <v>0</v>
      </c>
      <c r="J14" s="26"/>
      <c r="K14" s="80">
        <f>0.28*J14</f>
        <v>0</v>
      </c>
      <c r="L14" s="26"/>
      <c r="M14" s="80">
        <f>0.28*L14</f>
        <v>0</v>
      </c>
      <c r="N14" s="19">
        <f>M14+L14+K14+J14+I14+H14+G14+F14+E14+D14</f>
        <v>0</v>
      </c>
    </row>
    <row r="15" spans="1:20" s="31" customFormat="1" x14ac:dyDescent="0.3">
      <c r="A15" s="25">
        <v>2</v>
      </c>
      <c r="B15" s="6"/>
      <c r="C15" s="42"/>
      <c r="D15" s="26"/>
      <c r="E15" s="26"/>
      <c r="F15" s="26"/>
      <c r="G15" s="26"/>
      <c r="H15" s="26"/>
      <c r="I15" s="16">
        <f>0.28*H15</f>
        <v>0</v>
      </c>
      <c r="J15" s="26"/>
      <c r="K15" s="16">
        <f>0.28*J15</f>
        <v>0</v>
      </c>
      <c r="L15" s="26"/>
      <c r="M15" s="16">
        <f>0.28*L15</f>
        <v>0</v>
      </c>
      <c r="N15" s="19">
        <f>M15+L15+K15+J15+I15+H15+G15+F15+E15+D15</f>
        <v>0</v>
      </c>
      <c r="P15" s="33"/>
    </row>
    <row r="16" spans="1:20" ht="15" x14ac:dyDescent="0.25">
      <c r="A16" s="25">
        <v>3</v>
      </c>
      <c r="B16" s="15"/>
      <c r="C16" s="15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19">
        <f>M16+L16+K16+J16+I16+H16+G16+F16+E16+D16</f>
        <v>0</v>
      </c>
      <c r="P16" s="28"/>
    </row>
    <row r="17" spans="1:18" ht="15" x14ac:dyDescent="0.25">
      <c r="A17" s="25">
        <v>4</v>
      </c>
      <c r="B17" s="15"/>
      <c r="C17" s="15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19">
        <f>M17+L17+K17+J17+I17+H17+G17+F17+E17+D17</f>
        <v>0</v>
      </c>
      <c r="P17" s="28"/>
    </row>
    <row r="18" spans="1:18" x14ac:dyDescent="0.3">
      <c r="A18" s="5"/>
      <c r="B18" s="21" t="s">
        <v>12</v>
      </c>
      <c r="C18" s="75"/>
      <c r="D18" s="18">
        <f t="shared" ref="D18:M18" si="2">SUM(D14:D17)</f>
        <v>0</v>
      </c>
      <c r="E18" s="18">
        <f t="shared" si="2"/>
        <v>0</v>
      </c>
      <c r="F18" s="18">
        <f t="shared" si="2"/>
        <v>0</v>
      </c>
      <c r="G18" s="18">
        <f t="shared" si="2"/>
        <v>0</v>
      </c>
      <c r="H18" s="18">
        <f t="shared" si="2"/>
        <v>0</v>
      </c>
      <c r="I18" s="18">
        <f t="shared" si="2"/>
        <v>0</v>
      </c>
      <c r="J18" s="18">
        <f t="shared" si="2"/>
        <v>0</v>
      </c>
      <c r="K18" s="18">
        <f t="shared" si="2"/>
        <v>0</v>
      </c>
      <c r="L18" s="18">
        <f t="shared" si="2"/>
        <v>0</v>
      </c>
      <c r="M18" s="18">
        <f t="shared" si="2"/>
        <v>0</v>
      </c>
      <c r="N18" s="19">
        <f>SUM(N14:N17)</f>
        <v>0</v>
      </c>
      <c r="O18" s="46"/>
      <c r="P18" s="28"/>
    </row>
    <row r="19" spans="1:18" x14ac:dyDescent="0.3">
      <c r="A19" s="5"/>
      <c r="B19" s="97" t="s">
        <v>13</v>
      </c>
      <c r="C19" s="98"/>
      <c r="D19" s="37">
        <f>D18+E18+D12+E12</f>
        <v>0</v>
      </c>
      <c r="E19" s="37"/>
      <c r="F19" s="37">
        <f>F12+G12+F18+G18</f>
        <v>0</v>
      </c>
      <c r="G19" s="37"/>
      <c r="H19" s="37">
        <f>H18+H12+I12+I18</f>
        <v>0</v>
      </c>
      <c r="I19" s="37"/>
      <c r="J19" s="37">
        <f>J18+J12+K12+K18</f>
        <v>0</v>
      </c>
      <c r="K19" s="37"/>
      <c r="L19" s="37">
        <f>L18+L12+M12+M18</f>
        <v>0</v>
      </c>
      <c r="M19" s="37"/>
      <c r="N19" s="38">
        <f>L19+J19+H19+F19+D19</f>
        <v>0</v>
      </c>
      <c r="O19" s="34"/>
      <c r="P19" s="28"/>
    </row>
    <row r="20" spans="1:18" x14ac:dyDescent="0.3">
      <c r="A20" s="25" t="s">
        <v>14</v>
      </c>
      <c r="B20" s="92" t="s">
        <v>29</v>
      </c>
      <c r="C20" s="96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9"/>
      <c r="P20" s="28"/>
    </row>
    <row r="21" spans="1:18" x14ac:dyDescent="0.3">
      <c r="A21" s="25">
        <v>1</v>
      </c>
      <c r="B21" s="44"/>
      <c r="C21" s="44"/>
      <c r="D21" s="53"/>
      <c r="E21" s="43"/>
      <c r="F21" s="26"/>
      <c r="G21" s="26"/>
      <c r="H21" s="26"/>
      <c r="I21" s="18"/>
      <c r="J21" s="18"/>
      <c r="K21" s="18"/>
      <c r="L21" s="18"/>
      <c r="M21" s="18"/>
      <c r="N21" s="19">
        <f>SUM(D21+F21+H21+J21+L21)</f>
        <v>0</v>
      </c>
      <c r="P21" s="28"/>
    </row>
    <row r="22" spans="1:18" x14ac:dyDescent="0.3">
      <c r="A22" s="25">
        <v>2</v>
      </c>
      <c r="B22" s="23"/>
      <c r="C22" s="30"/>
      <c r="D22" s="23"/>
      <c r="E22" s="45"/>
      <c r="F22" s="45"/>
      <c r="G22" s="45"/>
      <c r="H22" s="45"/>
      <c r="I22" s="45"/>
      <c r="J22" s="45"/>
      <c r="K22" s="45"/>
      <c r="L22" s="45"/>
      <c r="M22" s="45"/>
      <c r="N22" s="19">
        <f>SUM(D22+F22+H22+J22+L22)</f>
        <v>0</v>
      </c>
      <c r="P22" s="28"/>
    </row>
    <row r="23" spans="1:18" x14ac:dyDescent="0.3">
      <c r="A23" s="5"/>
      <c r="B23" s="73" t="s">
        <v>30</v>
      </c>
      <c r="C23" s="74"/>
      <c r="D23" s="55">
        <f>SUM(D21:D22)</f>
        <v>0</v>
      </c>
      <c r="E23" s="55"/>
      <c r="F23" s="55">
        <f t="shared" ref="F23:J23" si="3">SUM(F21:F22)</f>
        <v>0</v>
      </c>
      <c r="G23" s="55"/>
      <c r="H23" s="55">
        <f t="shared" si="3"/>
        <v>0</v>
      </c>
      <c r="I23" s="55"/>
      <c r="J23" s="55">
        <f t="shared" si="3"/>
        <v>0</v>
      </c>
      <c r="K23" s="55"/>
      <c r="L23" s="55">
        <f>SUM(L21:L22)</f>
        <v>0</v>
      </c>
      <c r="M23" s="55"/>
      <c r="N23" s="52">
        <f>SUM(N21:N22)</f>
        <v>0</v>
      </c>
      <c r="O23" s="50" t="s">
        <v>40</v>
      </c>
      <c r="P23" s="28"/>
    </row>
    <row r="24" spans="1:18" ht="15" x14ac:dyDescent="0.25">
      <c r="A24" s="25" t="s">
        <v>31</v>
      </c>
      <c r="B24" s="92" t="s">
        <v>16</v>
      </c>
      <c r="C24" s="93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14"/>
      <c r="P24" s="28"/>
    </row>
    <row r="25" spans="1:18" ht="15" x14ac:dyDescent="0.25">
      <c r="A25" s="11"/>
      <c r="B25" s="76" t="s">
        <v>39</v>
      </c>
      <c r="C25" s="78"/>
      <c r="D25" s="40"/>
      <c r="E25" s="40"/>
      <c r="F25" s="40">
        <f>D25</f>
        <v>0</v>
      </c>
      <c r="G25" s="40"/>
      <c r="H25" s="40"/>
      <c r="I25" s="40"/>
      <c r="J25" s="40"/>
      <c r="K25" s="40"/>
      <c r="L25" s="40"/>
      <c r="M25" s="40"/>
      <c r="N25" s="40">
        <f>D25+F25+H25+J25+K25+L25+M25</f>
        <v>0</v>
      </c>
    </row>
    <row r="26" spans="1:18" x14ac:dyDescent="0.3">
      <c r="A26" s="13"/>
      <c r="B26" s="76" t="s">
        <v>33</v>
      </c>
      <c r="C26" s="72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>
        <f>D26+F26+H26+J26+K26+L26+M26</f>
        <v>0</v>
      </c>
    </row>
    <row r="27" spans="1:18" ht="15" x14ac:dyDescent="0.25">
      <c r="A27" s="5"/>
      <c r="B27" s="102" t="s">
        <v>32</v>
      </c>
      <c r="C27" s="103"/>
      <c r="D27" s="54">
        <f>D25+D26</f>
        <v>0</v>
      </c>
      <c r="E27" s="54"/>
      <c r="F27" s="54">
        <f>F25+F26</f>
        <v>0</v>
      </c>
      <c r="G27" s="54"/>
      <c r="H27" s="54">
        <f>H25+H26</f>
        <v>0</v>
      </c>
      <c r="I27" s="54"/>
      <c r="J27" s="54">
        <f>J25+J26</f>
        <v>0</v>
      </c>
      <c r="K27" s="54"/>
      <c r="L27" s="54">
        <f>L25+L26</f>
        <v>0</v>
      </c>
      <c r="M27" s="54"/>
      <c r="N27" s="54">
        <f>N25+N26</f>
        <v>0</v>
      </c>
      <c r="O27" s="27"/>
    </row>
    <row r="28" spans="1:18" ht="15" x14ac:dyDescent="0.25">
      <c r="A28" s="8" t="s">
        <v>15</v>
      </c>
      <c r="B28" s="92" t="s">
        <v>34</v>
      </c>
      <c r="C28" s="93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t="s">
        <v>45</v>
      </c>
    </row>
    <row r="29" spans="1:18" x14ac:dyDescent="0.3">
      <c r="A29" s="11"/>
      <c r="B29" s="44"/>
      <c r="C29" s="44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>
        <f>D29+F29+H29+J29+K29+L29+M29</f>
        <v>0</v>
      </c>
      <c r="O29" s="31"/>
      <c r="P29" s="31"/>
      <c r="Q29" s="31"/>
      <c r="R29" s="31"/>
    </row>
    <row r="30" spans="1:18" x14ac:dyDescent="0.3">
      <c r="A30" s="11"/>
      <c r="B30" s="44"/>
      <c r="C30" s="44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>
        <f>D30+F30+H30+J30+K30+L30+M30</f>
        <v>0</v>
      </c>
      <c r="O30" s="31"/>
      <c r="P30" s="31"/>
      <c r="Q30" s="31"/>
      <c r="R30" s="31"/>
    </row>
    <row r="31" spans="1:18" ht="15" x14ac:dyDescent="0.25">
      <c r="A31" s="5"/>
      <c r="B31" s="94" t="s">
        <v>35</v>
      </c>
      <c r="C31" s="95"/>
      <c r="D31" s="49">
        <f>SUM(D29:D30)</f>
        <v>0</v>
      </c>
      <c r="E31" s="49"/>
      <c r="F31" s="49">
        <f t="shared" ref="F31:L31" si="4">SUM(F29:F30)</f>
        <v>0</v>
      </c>
      <c r="G31" s="49"/>
      <c r="H31" s="49">
        <f t="shared" si="4"/>
        <v>0</v>
      </c>
      <c r="I31" s="49"/>
      <c r="J31" s="49">
        <f t="shared" si="4"/>
        <v>0</v>
      </c>
      <c r="K31" s="49"/>
      <c r="L31" s="49">
        <f t="shared" si="4"/>
        <v>0</v>
      </c>
      <c r="M31" s="49"/>
      <c r="N31" s="49">
        <f>SUM(N29:N30)</f>
        <v>0</v>
      </c>
    </row>
    <row r="32" spans="1:18" x14ac:dyDescent="0.3">
      <c r="A32" s="25" t="s">
        <v>17</v>
      </c>
      <c r="B32" s="92" t="s">
        <v>26</v>
      </c>
      <c r="C32" s="93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t="s">
        <v>46</v>
      </c>
    </row>
    <row r="33" spans="1:18" x14ac:dyDescent="0.3">
      <c r="A33" s="13"/>
      <c r="B33" s="79" t="s">
        <v>47</v>
      </c>
      <c r="C33" s="57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>
        <f>D33+F33+H33+J33+K33+L33+M33</f>
        <v>0</v>
      </c>
    </row>
    <row r="34" spans="1:18" x14ac:dyDescent="0.3">
      <c r="A34" s="11"/>
      <c r="B34" s="79" t="s">
        <v>48</v>
      </c>
      <c r="C34" s="44"/>
      <c r="D34" s="40"/>
      <c r="E34" s="40"/>
      <c r="F34" s="40"/>
      <c r="G34" s="40"/>
      <c r="H34" s="40"/>
      <c r="I34" s="40"/>
      <c r="J34" s="40">
        <v>0</v>
      </c>
      <c r="K34" s="40"/>
      <c r="L34" s="40">
        <v>0</v>
      </c>
      <c r="M34" s="40"/>
      <c r="N34" s="40">
        <f>D34+F34+H34+J34+K34+L34+M34</f>
        <v>0</v>
      </c>
      <c r="O34" s="31"/>
      <c r="P34" s="31"/>
      <c r="Q34" s="31"/>
      <c r="R34" s="31"/>
    </row>
    <row r="35" spans="1:18" x14ac:dyDescent="0.3">
      <c r="A35" s="11"/>
      <c r="B35" s="44"/>
      <c r="C35" s="44"/>
      <c r="D35" s="40"/>
      <c r="E35" s="40"/>
      <c r="F35" s="40"/>
      <c r="G35" s="40"/>
      <c r="H35" s="40"/>
      <c r="I35" s="40"/>
      <c r="J35" s="40">
        <v>0</v>
      </c>
      <c r="K35" s="40"/>
      <c r="L35" s="40">
        <v>0</v>
      </c>
      <c r="M35" s="40"/>
      <c r="N35" s="40">
        <f>D35+F35+H35+J35+K35+L35+M35</f>
        <v>0</v>
      </c>
      <c r="O35" s="31"/>
      <c r="P35" s="31"/>
      <c r="Q35" s="31"/>
      <c r="R35" s="31"/>
    </row>
    <row r="36" spans="1:18" x14ac:dyDescent="0.3">
      <c r="A36" s="5"/>
      <c r="B36" s="94" t="s">
        <v>36</v>
      </c>
      <c r="C36" s="95"/>
      <c r="D36" s="49">
        <f>SUM(D33:D35)</f>
        <v>0</v>
      </c>
      <c r="E36" s="49"/>
      <c r="F36" s="49">
        <f>SUM(F33:F35)</f>
        <v>0</v>
      </c>
      <c r="G36" s="49"/>
      <c r="H36" s="49">
        <f>SUM(H33:H35)</f>
        <v>0</v>
      </c>
      <c r="I36" s="49"/>
      <c r="J36" s="49">
        <f>SUM(J33:J35)</f>
        <v>0</v>
      </c>
      <c r="K36" s="49"/>
      <c r="L36" s="49">
        <f>SUM(L33:L35)</f>
        <v>0</v>
      </c>
      <c r="M36" s="49"/>
      <c r="N36" s="56">
        <f>N33+N34+N35</f>
        <v>0</v>
      </c>
    </row>
    <row r="37" spans="1:18" x14ac:dyDescent="0.3">
      <c r="A37" s="25" t="s">
        <v>18</v>
      </c>
      <c r="B37" s="104" t="s">
        <v>37</v>
      </c>
      <c r="C37" s="105"/>
      <c r="D37" s="69">
        <f>D19+D27+D31+D36+D23</f>
        <v>0</v>
      </c>
      <c r="E37" s="58"/>
      <c r="F37" s="59">
        <f>F19+F27+F31+F36+F23</f>
        <v>0</v>
      </c>
      <c r="G37" s="59"/>
      <c r="H37" s="59">
        <f>H19+H23+H27+H31+H36</f>
        <v>0</v>
      </c>
      <c r="I37" s="59"/>
      <c r="J37" s="59">
        <f>J19+J23+J27+J31+J36</f>
        <v>0</v>
      </c>
      <c r="K37" s="59"/>
      <c r="L37" s="59">
        <f>L19+L23+L27+L31+L36</f>
        <v>0</v>
      </c>
      <c r="M37" s="59"/>
      <c r="N37" s="60">
        <f>N36+N23+N31+N27+N19</f>
        <v>0</v>
      </c>
    </row>
    <row r="38" spans="1:18" x14ac:dyDescent="0.3">
      <c r="A38" s="25" t="s">
        <v>42</v>
      </c>
      <c r="B38" s="67" t="s">
        <v>41</v>
      </c>
      <c r="C38" s="68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</row>
    <row r="39" spans="1:18" x14ac:dyDescent="0.3">
      <c r="A39" s="8" t="s">
        <v>43</v>
      </c>
      <c r="B39" s="61" t="s">
        <v>25</v>
      </c>
      <c r="C39" s="62"/>
      <c r="D39" s="63">
        <f>D37-D23</f>
        <v>0</v>
      </c>
      <c r="E39" s="63"/>
      <c r="F39" s="63">
        <f>F37-F23</f>
        <v>0</v>
      </c>
      <c r="G39" s="63"/>
      <c r="H39" s="63">
        <f>H37-H23</f>
        <v>0</v>
      </c>
      <c r="I39" s="63"/>
      <c r="J39" s="63">
        <f>J37-J23</f>
        <v>0</v>
      </c>
      <c r="K39" s="63"/>
      <c r="L39" s="63">
        <f>L37-L23</f>
        <v>0</v>
      </c>
      <c r="M39" s="63"/>
      <c r="N39" s="70">
        <f>D39+F39+H39+J39+L39</f>
        <v>0</v>
      </c>
      <c r="O39" s="27"/>
    </row>
    <row r="40" spans="1:18" x14ac:dyDescent="0.3">
      <c r="A40" s="8" t="s">
        <v>19</v>
      </c>
      <c r="B40" s="106" t="s">
        <v>52</v>
      </c>
      <c r="C40" s="107"/>
      <c r="D40" s="64">
        <f>D39*0.02</f>
        <v>0</v>
      </c>
      <c r="E40" s="64"/>
      <c r="F40" s="64">
        <f>F39*0.02</f>
        <v>0</v>
      </c>
      <c r="G40" s="64"/>
      <c r="H40" s="64">
        <f>H39*0.02</f>
        <v>0</v>
      </c>
      <c r="I40" s="64"/>
      <c r="J40" s="64">
        <f>J39*0.02</f>
        <v>0</v>
      </c>
      <c r="K40" s="64"/>
      <c r="L40" s="64">
        <f>L39*0.02</f>
        <v>0</v>
      </c>
      <c r="M40" s="64"/>
      <c r="N40" s="65">
        <f>L40+J40+H40+F40+D40</f>
        <v>0</v>
      </c>
    </row>
    <row r="41" spans="1:18" ht="18" customHeight="1" x14ac:dyDescent="0.3">
      <c r="A41" s="10" t="s">
        <v>44</v>
      </c>
      <c r="B41" s="101" t="s">
        <v>20</v>
      </c>
      <c r="C41" s="101"/>
      <c r="D41" s="36">
        <f>D37+D38+D40</f>
        <v>0</v>
      </c>
      <c r="E41" s="36"/>
      <c r="F41" s="36">
        <f>F37+F38+F40</f>
        <v>0</v>
      </c>
      <c r="G41" s="36"/>
      <c r="H41" s="36">
        <f>H37+H38+H40</f>
        <v>0</v>
      </c>
      <c r="I41" s="36"/>
      <c r="J41" s="36">
        <f>J37+J38+J40</f>
        <v>0</v>
      </c>
      <c r="K41" s="36"/>
      <c r="L41" s="36">
        <f>L37+L38+L40</f>
        <v>0</v>
      </c>
      <c r="M41" s="36"/>
      <c r="N41" s="66">
        <f>N37+N38+N40</f>
        <v>0</v>
      </c>
      <c r="O41" s="27"/>
    </row>
    <row r="42" spans="1:18" x14ac:dyDescent="0.3">
      <c r="A42" s="100"/>
      <c r="B42" s="100"/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</row>
  </sheetData>
  <mergeCells count="24">
    <mergeCell ref="B28:C28"/>
    <mergeCell ref="C7:N7"/>
    <mergeCell ref="B12:C12"/>
    <mergeCell ref="B19:C19"/>
    <mergeCell ref="B27:C27"/>
    <mergeCell ref="D8:G8"/>
    <mergeCell ref="H8:M8"/>
    <mergeCell ref="C6:N6"/>
    <mergeCell ref="B10:C10"/>
    <mergeCell ref="B13:C13"/>
    <mergeCell ref="B20:C20"/>
    <mergeCell ref="B24:C24"/>
    <mergeCell ref="A1:N1"/>
    <mergeCell ref="A2:N2"/>
    <mergeCell ref="C3:N3"/>
    <mergeCell ref="C4:N4"/>
    <mergeCell ref="C5:N5"/>
    <mergeCell ref="B31:C31"/>
    <mergeCell ref="B37:C37"/>
    <mergeCell ref="B40:C40"/>
    <mergeCell ref="B41:C41"/>
    <mergeCell ref="A42:N42"/>
    <mergeCell ref="B32:C32"/>
    <mergeCell ref="B36:C36"/>
  </mergeCells>
  <pageMargins left="0.15" right="0.15" top="0.75" bottom="0.75" header="0.3" footer="0.3"/>
  <pageSetup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UTHSCH-SPH</vt:lpstr>
      <vt:lpstr>Fudan Univ</vt:lpstr>
    </vt:vector>
  </TitlesOfParts>
  <Company>Texas Tech University Health Sciences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sweelden</dc:creator>
  <cp:lastModifiedBy>Laura Nixon</cp:lastModifiedBy>
  <cp:lastPrinted>2013-12-10T22:12:07Z</cp:lastPrinted>
  <dcterms:created xsi:type="dcterms:W3CDTF">2010-10-14T15:52:41Z</dcterms:created>
  <dcterms:modified xsi:type="dcterms:W3CDTF">2013-12-13T18:39:12Z</dcterms:modified>
</cp:coreProperties>
</file>