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\OneDrive - alum.ccu.edu.tw\110屆-碩論-士茵-紙本資料\實驗數據Excel整理\"/>
    </mc:Choice>
  </mc:AlternateContent>
  <xr:revisionPtr revIDLastSave="127" documentId="102_{F0DE50D2-4499-4C6C-9195-EC88846E74D6}" xr6:coauthVersionLast="36" xr6:coauthVersionMax="36" xr10:uidLastSave="{E140F962-4863-46BB-975B-B3A3B3B928E2}"/>
  <bookViews>
    <workbookView xWindow="0" yWindow="0" windowWidth="12120" windowHeight="8070" tabRatio="906" activeTab="5" xr2:uid="{1B66BAFD-E46D-4461-B7EE-4D834EC29FC4}"/>
  </bookViews>
  <sheets>
    <sheet name="All-基本資料" sheetId="20" r:id="rId1"/>
    <sheet name="All-整體收資料耗時" sheetId="16" r:id="rId2"/>
    <sheet name="All-編碼學習時間" sheetId="18" r:id="rId3"/>
    <sheet name="All-震動感知疲勞度" sheetId="17" r:id="rId4"/>
    <sheet name="All-使用者體驗" sheetId="3" r:id="rId5"/>
    <sheet name="All-田野調查" sheetId="27" r:id="rId6"/>
    <sheet name="P9-CYi" sheetId="1" r:id="rId7"/>
    <sheet name="P8-BRong" sheetId="21" r:id="rId8"/>
    <sheet name="P1-JWei" sheetId="22" r:id="rId9"/>
    <sheet name="P4-XYu" sheetId="23" r:id="rId10"/>
    <sheet name="P3-CHsuan" sheetId="24" r:id="rId11"/>
    <sheet name="P5-THua" sheetId="25" r:id="rId12"/>
    <sheet name="P2-SChing" sheetId="26" r:id="rId13"/>
    <sheet name="記事" sheetId="2" r:id="rId14"/>
    <sheet name="User1-Raw2" sheetId="4" r:id="rId15"/>
    <sheet name="User1-Analysis2" sheetId="5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27" l="1"/>
  <c r="M21" i="27"/>
  <c r="M17" i="27"/>
  <c r="N17" i="27"/>
  <c r="O17" i="27"/>
  <c r="L17" i="27"/>
  <c r="T16" i="3"/>
  <c r="M16" i="27"/>
  <c r="N16" i="27"/>
  <c r="O16" i="27"/>
  <c r="L16" i="27"/>
  <c r="G17" i="27"/>
  <c r="I16" i="27"/>
  <c r="I17" i="27" s="1"/>
  <c r="G16" i="27"/>
  <c r="H16" i="27"/>
  <c r="H17" i="27" s="1"/>
  <c r="H18" i="27" s="1"/>
  <c r="D16" i="27"/>
  <c r="D17" i="27" s="1"/>
  <c r="E16" i="27"/>
  <c r="E17" i="27" s="1"/>
  <c r="F16" i="27"/>
  <c r="F17" i="27" s="1"/>
  <c r="F18" i="27" s="1"/>
  <c r="C16" i="27"/>
  <c r="C17" i="27" s="1"/>
  <c r="I18" i="27" l="1"/>
  <c r="G18" i="27"/>
  <c r="G19" i="27" s="1"/>
  <c r="C18" i="27"/>
  <c r="E18" i="27"/>
  <c r="D18" i="27"/>
  <c r="C19" i="27" s="1"/>
  <c r="N33" i="18"/>
  <c r="N31" i="18"/>
  <c r="N29" i="18"/>
  <c r="N27" i="18"/>
  <c r="N12" i="18"/>
  <c r="N4" i="18"/>
  <c r="N8" i="18"/>
  <c r="U11" i="3" l="1"/>
  <c r="U8" i="3"/>
  <c r="T12" i="3"/>
  <c r="T10" i="3"/>
  <c r="T8" i="3"/>
  <c r="D60" i="3"/>
  <c r="M23" i="3"/>
  <c r="M24" i="3"/>
  <c r="J43" i="3"/>
  <c r="U44" i="3" s="1"/>
  <c r="K43" i="3"/>
  <c r="J44" i="3"/>
  <c r="T45" i="3" s="1"/>
  <c r="T53" i="3" s="1"/>
  <c r="K44" i="3"/>
  <c r="J45" i="3"/>
  <c r="U45" i="3" s="1"/>
  <c r="K45" i="3"/>
  <c r="J46" i="3"/>
  <c r="T46" i="3" s="1"/>
  <c r="K46" i="3"/>
  <c r="J47" i="3"/>
  <c r="U46" i="3" s="1"/>
  <c r="K47" i="3"/>
  <c r="J48" i="3"/>
  <c r="T47" i="3" s="1"/>
  <c r="K48" i="3"/>
  <c r="J49" i="3"/>
  <c r="U47" i="3" s="1"/>
  <c r="K49" i="3"/>
  <c r="J50" i="3"/>
  <c r="T48" i="3" s="1"/>
  <c r="K50" i="3"/>
  <c r="J51" i="3"/>
  <c r="U48" i="3" s="1"/>
  <c r="K51" i="3"/>
  <c r="J52" i="3"/>
  <c r="T49" i="3" s="1"/>
  <c r="K52" i="3"/>
  <c r="J53" i="3"/>
  <c r="U49" i="3" s="1"/>
  <c r="K53" i="3"/>
  <c r="J54" i="3"/>
  <c r="T50" i="3" s="1"/>
  <c r="K54" i="3"/>
  <c r="J55" i="3"/>
  <c r="U50" i="3" s="1"/>
  <c r="K55" i="3"/>
  <c r="J56" i="3"/>
  <c r="T51" i="3" s="1"/>
  <c r="K56" i="3"/>
  <c r="J57" i="3"/>
  <c r="U51" i="3" s="1"/>
  <c r="K57" i="3"/>
  <c r="J58" i="3"/>
  <c r="T52" i="3" s="1"/>
  <c r="K58" i="3"/>
  <c r="J59" i="3"/>
  <c r="U52" i="3" s="1"/>
  <c r="K59" i="3"/>
  <c r="K42" i="3"/>
  <c r="O5" i="3"/>
  <c r="J42" i="3"/>
  <c r="T44" i="3" s="1"/>
  <c r="E60" i="3"/>
  <c r="F60" i="3"/>
  <c r="G60" i="3"/>
  <c r="H60" i="3"/>
  <c r="I60" i="3"/>
  <c r="E61" i="3"/>
  <c r="F61" i="3"/>
  <c r="G61" i="3"/>
  <c r="H61" i="3"/>
  <c r="I61" i="3"/>
  <c r="D61" i="3"/>
  <c r="E24" i="3"/>
  <c r="F24" i="3"/>
  <c r="G24" i="3"/>
  <c r="H24" i="3"/>
  <c r="I24" i="3"/>
  <c r="J24" i="3"/>
  <c r="K24" i="3"/>
  <c r="L24" i="3"/>
  <c r="D24" i="3"/>
  <c r="E23" i="3"/>
  <c r="F23" i="3"/>
  <c r="G23" i="3"/>
  <c r="H23" i="3"/>
  <c r="I23" i="3"/>
  <c r="J23" i="3"/>
  <c r="K23" i="3"/>
  <c r="L23" i="3"/>
  <c r="D23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N7" i="3"/>
  <c r="N5" i="3"/>
  <c r="T7" i="3" s="1"/>
  <c r="N6" i="3"/>
  <c r="U7" i="3" s="1"/>
  <c r="N8" i="3"/>
  <c r="N9" i="3"/>
  <c r="T9" i="3" s="1"/>
  <c r="N10" i="3"/>
  <c r="U9" i="3" s="1"/>
  <c r="N11" i="3"/>
  <c r="N12" i="3"/>
  <c r="U10" i="3" s="1"/>
  <c r="N13" i="3"/>
  <c r="T11" i="3" s="1"/>
  <c r="N14" i="3"/>
  <c r="N15" i="3"/>
  <c r="N16" i="3"/>
  <c r="U12" i="3" s="1"/>
  <c r="N17" i="3"/>
  <c r="T13" i="3" s="1"/>
  <c r="N18" i="3"/>
  <c r="U13" i="3" s="1"/>
  <c r="N19" i="3"/>
  <c r="T14" i="3" s="1"/>
  <c r="N20" i="3"/>
  <c r="U14" i="3" s="1"/>
  <c r="N21" i="3"/>
  <c r="T15" i="3" s="1"/>
  <c r="N22" i="3"/>
  <c r="U15" i="3" s="1"/>
  <c r="I15" i="16"/>
  <c r="I13" i="16"/>
  <c r="I20" i="16" s="1"/>
  <c r="I42" i="16"/>
  <c r="I40" i="16"/>
  <c r="I47" i="16" s="1"/>
  <c r="I24" i="16"/>
  <c r="I22" i="16"/>
  <c r="I29" i="16" s="1"/>
  <c r="I31" i="16"/>
  <c r="I38" i="16" s="1"/>
  <c r="I4" i="16"/>
  <c r="I11" i="16" s="1"/>
  <c r="I71" i="16"/>
  <c r="I69" i="16"/>
  <c r="I74" i="16" s="1"/>
  <c r="I67" i="16"/>
  <c r="I83" i="16"/>
  <c r="I80" i="16"/>
  <c r="I78" i="16"/>
  <c r="I76" i="16"/>
  <c r="H6" i="26"/>
  <c r="H4" i="26"/>
  <c r="T7" i="26"/>
  <c r="T4" i="26"/>
  <c r="H11" i="25"/>
  <c r="H6" i="25"/>
  <c r="H4" i="25"/>
  <c r="T7" i="25"/>
  <c r="T4" i="25"/>
  <c r="H11" i="24"/>
  <c r="H6" i="24"/>
  <c r="H4" i="24"/>
  <c r="T7" i="24"/>
  <c r="T4" i="24"/>
  <c r="H4" i="23"/>
  <c r="H11" i="23" s="1"/>
  <c r="T7" i="23"/>
  <c r="T4" i="22"/>
  <c r="H4" i="22"/>
  <c r="H11" i="22" s="1"/>
  <c r="T4" i="21"/>
  <c r="T7" i="21"/>
  <c r="H8" i="21"/>
  <c r="H6" i="21"/>
  <c r="H4" i="21"/>
  <c r="H11" i="21" s="1"/>
  <c r="N41" i="18"/>
  <c r="N39" i="18"/>
  <c r="N22" i="18"/>
  <c r="K43" i="18"/>
  <c r="N44" i="18"/>
  <c r="N23" i="18"/>
  <c r="E44" i="18"/>
  <c r="E43" i="18"/>
  <c r="M44" i="18"/>
  <c r="L44" i="18"/>
  <c r="K44" i="18"/>
  <c r="J44" i="18"/>
  <c r="I44" i="18"/>
  <c r="H44" i="18"/>
  <c r="G44" i="18"/>
  <c r="F44" i="18"/>
  <c r="M43" i="18"/>
  <c r="L43" i="18"/>
  <c r="J43" i="18"/>
  <c r="I43" i="18"/>
  <c r="H43" i="18"/>
  <c r="G43" i="18"/>
  <c r="F43" i="18"/>
  <c r="F23" i="18"/>
  <c r="G23" i="18"/>
  <c r="H23" i="18"/>
  <c r="I23" i="18"/>
  <c r="J23" i="18"/>
  <c r="K23" i="18"/>
  <c r="L23" i="18"/>
  <c r="M23" i="18"/>
  <c r="E23" i="18"/>
  <c r="F22" i="18"/>
  <c r="G22" i="18"/>
  <c r="H22" i="18"/>
  <c r="I22" i="18"/>
  <c r="J22" i="18"/>
  <c r="K22" i="18"/>
  <c r="L22" i="18"/>
  <c r="M22" i="18"/>
  <c r="E22" i="18"/>
  <c r="N18" i="18"/>
  <c r="N20" i="18"/>
  <c r="G24" i="17"/>
  <c r="F24" i="17"/>
  <c r="E24" i="17"/>
  <c r="D24" i="17"/>
  <c r="G13" i="17"/>
  <c r="F13" i="17"/>
  <c r="E13" i="17"/>
  <c r="D13" i="17"/>
  <c r="H4" i="1"/>
  <c r="H11" i="1" s="1"/>
  <c r="V7" i="1"/>
  <c r="V4" i="1"/>
  <c r="H8" i="1"/>
  <c r="H6" i="1"/>
  <c r="N24" i="3" l="1"/>
  <c r="K60" i="3"/>
  <c r="O23" i="3"/>
  <c r="K61" i="3"/>
  <c r="O24" i="3"/>
  <c r="N23" i="3"/>
  <c r="J61" i="3"/>
  <c r="J60" i="3"/>
  <c r="H11" i="26"/>
  <c r="N43" i="18"/>
</calcChain>
</file>

<file path=xl/sharedStrings.xml><?xml version="1.0" encoding="utf-8"?>
<sst xmlns="http://schemas.openxmlformats.org/spreadsheetml/2006/main" count="1354" uniqueCount="251">
  <si>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</si>
  <si>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</si>
  <si>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</si>
  <si>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</si>
  <si>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背編碼-測驗輪數</t>
    <phoneticPr fontId="1" type="noConversion"/>
  </si>
  <si>
    <t>Morse</t>
  </si>
  <si>
    <t>Morse</t>
    <phoneticPr fontId="1" type="noConversion"/>
  </si>
  <si>
    <t>alphaVib</t>
  </si>
  <si>
    <t>alphaVib</t>
    <phoneticPr fontId="1" type="noConversion"/>
  </si>
  <si>
    <t>R5</t>
    <phoneticPr fontId="1" type="noConversion"/>
  </si>
  <si>
    <t>R6</t>
    <phoneticPr fontId="1" type="noConversion"/>
  </si>
  <si>
    <t>R7</t>
    <phoneticPr fontId="1" type="noConversion"/>
  </si>
  <si>
    <t>R8</t>
    <phoneticPr fontId="1" type="noConversion"/>
  </si>
  <si>
    <t>R9</t>
    <phoneticPr fontId="1" type="noConversion"/>
  </si>
  <si>
    <t xml:space="preserve"> Round</t>
    <phoneticPr fontId="1" type="noConversion"/>
  </si>
  <si>
    <t>把握度(%)</t>
    <phoneticPr fontId="1" type="noConversion"/>
  </si>
  <si>
    <t>測驗時間</t>
    <phoneticPr fontId="1" type="noConversion"/>
  </si>
  <si>
    <t>看表</t>
    <phoneticPr fontId="1" type="noConversion"/>
  </si>
  <si>
    <t>不看表</t>
    <phoneticPr fontId="1" type="noConversion"/>
  </si>
  <si>
    <t>不同姿態</t>
    <phoneticPr fontId="1" type="noConversion"/>
  </si>
  <si>
    <t>項目</t>
    <phoneticPr fontId="1" type="noConversion"/>
  </si>
  <si>
    <t>室內</t>
    <phoneticPr fontId="1" type="noConversion"/>
  </si>
  <si>
    <t>辦公室</t>
    <phoneticPr fontId="1" type="noConversion"/>
  </si>
  <si>
    <t>咖啡廳</t>
    <phoneticPr fontId="1" type="noConversion"/>
  </si>
  <si>
    <t>公車</t>
    <phoneticPr fontId="1" type="noConversion"/>
  </si>
  <si>
    <t>20min</t>
    <phoneticPr fontId="1" type="noConversion"/>
  </si>
  <si>
    <t>15min</t>
    <phoneticPr fontId="1" type="noConversion"/>
  </si>
  <si>
    <t>戶外</t>
    <phoneticPr fontId="1" type="noConversion"/>
  </si>
  <si>
    <t>15:05-16:15 (1h10m)</t>
    <phoneticPr fontId="1" type="noConversion"/>
  </si>
  <si>
    <t>14:40-14:55 (15m)</t>
    <phoneticPr fontId="1" type="noConversion"/>
  </si>
  <si>
    <t>16:25-17:00 (35m)</t>
    <phoneticPr fontId="1" type="noConversion"/>
  </si>
  <si>
    <t>alaphaVib</t>
    <phoneticPr fontId="1" type="noConversion"/>
  </si>
  <si>
    <t>15:45-15:55 (10m)</t>
    <phoneticPr fontId="1" type="noConversion"/>
  </si>
  <si>
    <t>16:00-16:20 (20m)</t>
    <phoneticPr fontId="1" type="noConversion"/>
  </si>
  <si>
    <t>17:10-17:30 (20m)</t>
    <phoneticPr fontId="1" type="noConversion"/>
  </si>
  <si>
    <t>各編碼</t>
    <phoneticPr fontId="1" type="noConversion"/>
  </si>
  <si>
    <t>總時長</t>
    <phoneticPr fontId="1" type="noConversion"/>
  </si>
  <si>
    <t>累計日期</t>
    <phoneticPr fontId="1" type="noConversion"/>
  </si>
  <si>
    <t>總時長(m)</t>
    <phoneticPr fontId="1" type="noConversion"/>
  </si>
  <si>
    <t>總天數(d)</t>
    <phoneticPr fontId="1" type="noConversion"/>
  </si>
  <si>
    <t>學習過程</t>
    <phoneticPr fontId="1" type="noConversion"/>
  </si>
  <si>
    <t>Sit</t>
    <phoneticPr fontId="1" type="noConversion"/>
  </si>
  <si>
    <t>Stand</t>
    <phoneticPr fontId="1" type="noConversion"/>
  </si>
  <si>
    <t>Walk</t>
    <phoneticPr fontId="1" type="noConversion"/>
  </si>
  <si>
    <t>Run</t>
    <phoneticPr fontId="1" type="noConversion"/>
  </si>
  <si>
    <t>疲勞度</t>
    <phoneticPr fontId="1" type="noConversion"/>
  </si>
  <si>
    <t>看表=6</t>
    <phoneticPr fontId="1" type="noConversion"/>
  </si>
  <si>
    <t>不看表=5</t>
    <phoneticPr fontId="1" type="noConversion"/>
  </si>
  <si>
    <t>站=4</t>
    <phoneticPr fontId="1" type="noConversion"/>
  </si>
  <si>
    <t>錯誤原因</t>
    <phoneticPr fontId="1" type="noConversion"/>
  </si>
  <si>
    <t>轉手腕當下容易miss pattern</t>
    <phoneticPr fontId="1" type="noConversion"/>
  </si>
  <si>
    <t>alaphaVib 錯誤原因</t>
    <phoneticPr fontId="1" type="noConversion"/>
  </si>
  <si>
    <t>alaphaVib threhold</t>
    <phoneticPr fontId="1" type="noConversion"/>
  </si>
  <si>
    <t>次數=2</t>
    <phoneticPr fontId="1" type="noConversion"/>
  </si>
  <si>
    <t>alaphaVib 輪中間要求休息</t>
    <phoneticPr fontId="1" type="noConversion"/>
  </si>
  <si>
    <t>花費時間(sec)</t>
    <phoneticPr fontId="1" type="noConversion"/>
  </si>
  <si>
    <t>累計時長(m)</t>
    <phoneticPr fontId="1" type="noConversion"/>
  </si>
  <si>
    <t>總時長(s)</t>
    <phoneticPr fontId="1" type="noConversion"/>
  </si>
  <si>
    <t>21:15-21:30 (15m)</t>
    <phoneticPr fontId="1" type="noConversion"/>
  </si>
  <si>
    <t>21:50-22:20 (30m)</t>
    <phoneticPr fontId="1" type="noConversion"/>
  </si>
  <si>
    <t>22:45-23:15 (30m)</t>
    <phoneticPr fontId="1" type="noConversion"/>
  </si>
  <si>
    <t>1. 講解編碼方式</t>
    <phoneticPr fontId="1" type="noConversion"/>
  </si>
  <si>
    <t>3. 熟悉測試系統</t>
    <phoneticPr fontId="1" type="noConversion"/>
  </si>
  <si>
    <t>4. 正式測驗</t>
    <phoneticPr fontId="1" type="noConversion"/>
  </si>
  <si>
    <t>2. 熟悉長短震 (按鈕震動)</t>
    <phoneticPr fontId="1" type="noConversion"/>
  </si>
  <si>
    <t>前置流程</t>
    <phoneticPr fontId="1" type="noConversion"/>
  </si>
  <si>
    <t>Morse 震動比例</t>
    <phoneticPr fontId="1" type="noConversion"/>
  </si>
  <si>
    <t>short=200 long=600</t>
    <phoneticPr fontId="1" type="noConversion"/>
  </si>
  <si>
    <t>gap=300</t>
    <phoneticPr fontId="1" type="noConversion"/>
  </si>
  <si>
    <t>緯</t>
    <phoneticPr fontId="1" type="noConversion"/>
  </si>
  <si>
    <t>修</t>
    <phoneticPr fontId="1" type="noConversion"/>
  </si>
  <si>
    <t>23:25-12:20 (55m)</t>
    <phoneticPr fontId="1" type="noConversion"/>
  </si>
  <si>
    <t>22:10-22:25 (15m)</t>
    <phoneticPr fontId="1" type="noConversion"/>
  </si>
  <si>
    <t>22:25-23:25 (1h)</t>
    <phoneticPr fontId="1" type="noConversion"/>
  </si>
  <si>
    <t>alaphaVib 手錶系統 平均掉電量</t>
    <phoneticPr fontId="1" type="noConversion"/>
  </si>
  <si>
    <t>87%-&gt;69%</t>
    <phoneticPr fontId="1" type="noConversion"/>
  </si>
  <si>
    <t>14:35-14:45 (10m)</t>
    <phoneticPr fontId="1" type="noConversion"/>
  </si>
  <si>
    <t>14:50-15:40 (50m)</t>
    <phoneticPr fontId="1" type="noConversion"/>
  </si>
  <si>
    <t>15:45-17:30 (1h45m)</t>
    <phoneticPr fontId="1" type="noConversion"/>
  </si>
  <si>
    <t>short=200 long=800 (1:4)</t>
    <phoneticPr fontId="1" type="noConversion"/>
  </si>
  <si>
    <t>gap=500 (:2.5:)</t>
    <phoneticPr fontId="1" type="noConversion"/>
  </si>
  <si>
    <t>無</t>
    <phoneticPr fontId="1" type="noConversion"/>
  </si>
  <si>
    <t>手錶系統 平均掉電量</t>
    <phoneticPr fontId="1" type="noConversion"/>
  </si>
  <si>
    <t>特別記事</t>
    <phoneticPr fontId="1" type="noConversion"/>
  </si>
  <si>
    <t>左撇子，帶錶左手</t>
    <phoneticPr fontId="1" type="noConversion"/>
  </si>
  <si>
    <t>14:20-14:30 (10m)</t>
    <phoneticPr fontId="1" type="noConversion"/>
  </si>
  <si>
    <t>14:30-15:30 (1h)</t>
    <phoneticPr fontId="1" type="noConversion"/>
  </si>
  <si>
    <t>15:00-15:15 (15m)</t>
    <phoneticPr fontId="1" type="noConversion"/>
  </si>
  <si>
    <t>15:20-16:30 (1h10m)</t>
    <phoneticPr fontId="1" type="noConversion"/>
  </si>
  <si>
    <t>16:30-16:50 (20m)</t>
    <phoneticPr fontId="1" type="noConversion"/>
  </si>
  <si>
    <t>17:10-17:15 (5m)</t>
    <phoneticPr fontId="1" type="noConversion"/>
  </si>
  <si>
    <t>17:25-17:35 (10m)</t>
    <phoneticPr fontId="1" type="noConversion"/>
  </si>
  <si>
    <t>17:35-18:00 (25m)</t>
    <phoneticPr fontId="1" type="noConversion"/>
  </si>
  <si>
    <t>學習速度非常快，狀況極佳</t>
    <phoneticPr fontId="1" type="noConversion"/>
  </si>
  <si>
    <t>不看表記得每一輪結束後要改檔名gameData!!!</t>
    <phoneticPr fontId="1" type="noConversion"/>
  </si>
  <si>
    <t>不同姿態 輪中間要求休息</t>
    <phoneticPr fontId="1" type="noConversion"/>
  </si>
  <si>
    <t>次數=每兩輪休息一次</t>
    <phoneticPr fontId="1" type="noConversion"/>
  </si>
  <si>
    <t>皮膚感知能力特差，短長震分不清</t>
    <phoneticPr fontId="1" type="noConversion"/>
  </si>
  <si>
    <t>13:00-13:15 (15m)</t>
    <phoneticPr fontId="1" type="noConversion"/>
  </si>
  <si>
    <t>13:40-14:30 (50m)</t>
    <phoneticPr fontId="1" type="noConversion"/>
  </si>
  <si>
    <t>14:45-15:05 (20m)</t>
    <phoneticPr fontId="1" type="noConversion"/>
  </si>
  <si>
    <t>22:10-22:20 (10m)</t>
    <phoneticPr fontId="1" type="noConversion"/>
  </si>
  <si>
    <t>22:20-22:45 (25m)</t>
    <phoneticPr fontId="1" type="noConversion"/>
  </si>
  <si>
    <t>22:50-23:05 (25m)</t>
    <phoneticPr fontId="1" type="noConversion"/>
  </si>
  <si>
    <t>20:25-20:35 (10m)</t>
    <phoneticPr fontId="1" type="noConversion"/>
  </si>
  <si>
    <t>20:35-20:45 (10m)</t>
    <phoneticPr fontId="1" type="noConversion"/>
  </si>
  <si>
    <t>20:50-21:00 (10m)</t>
    <phoneticPr fontId="1" type="noConversion"/>
  </si>
  <si>
    <t>21:00-21:20 (20m)</t>
    <phoneticPr fontId="1" type="noConversion"/>
  </si>
  <si>
    <t>20:40-20:10 (30m)</t>
    <phoneticPr fontId="1" type="noConversion"/>
  </si>
  <si>
    <t>20:10-20:30 (20m)</t>
    <phoneticPr fontId="1" type="noConversion"/>
  </si>
  <si>
    <t>走: 聲音影響、身體晃動
跑步不想思考</t>
    <phoneticPr fontId="1" type="noConversion"/>
  </si>
  <si>
    <t>Num.</t>
    <phoneticPr fontId="1" type="noConversion"/>
  </si>
  <si>
    <t>CYi</t>
  </si>
  <si>
    <t>CYi</t>
    <phoneticPr fontId="1" type="noConversion"/>
  </si>
  <si>
    <t>P9</t>
  </si>
  <si>
    <t>P9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</si>
  <si>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</si>
  <si>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</si>
  <si>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</si>
  <si>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</si>
  <si>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</si>
  <si>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</si>
  <si>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</si>
  <si>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</si>
  <si>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BRong</t>
  </si>
  <si>
    <t>BRong</t>
    <phoneticPr fontId="1" type="noConversion"/>
  </si>
  <si>
    <t>HWei</t>
  </si>
  <si>
    <t>HWei</t>
    <phoneticPr fontId="1" type="noConversion"/>
  </si>
  <si>
    <t>YHsiu</t>
  </si>
  <si>
    <t>YHsiu</t>
    <phoneticPr fontId="1" type="noConversion"/>
  </si>
  <si>
    <t>THua</t>
  </si>
  <si>
    <t>THua</t>
    <phoneticPr fontId="1" type="noConversion"/>
  </si>
  <si>
    <t>XYu</t>
  </si>
  <si>
    <t>XYu</t>
    <phoneticPr fontId="1" type="noConversion"/>
  </si>
  <si>
    <t>CHsuan</t>
  </si>
  <si>
    <t>CHsuan</t>
    <phoneticPr fontId="1" type="noConversion"/>
  </si>
  <si>
    <t>SChing</t>
  </si>
  <si>
    <t>SChing</t>
    <phoneticPr fontId="1" type="noConversion"/>
  </si>
  <si>
    <t>JWei</t>
  </si>
  <si>
    <t>JWei</t>
    <phoneticPr fontId="1" type="noConversion"/>
  </si>
  <si>
    <t>All_avg</t>
    <phoneticPr fontId="1" type="noConversion"/>
  </si>
  <si>
    <t>Postures</t>
    <phoneticPr fontId="1" type="noConversion"/>
  </si>
  <si>
    <t>P2</t>
    <phoneticPr fontId="1" type="noConversion"/>
  </si>
  <si>
    <t>地點</t>
    <phoneticPr fontId="1" type="noConversion"/>
  </si>
  <si>
    <t>編碼</t>
    <phoneticPr fontId="1" type="noConversion"/>
  </si>
  <si>
    <t>紀錄-整體收資料耗時</t>
    <phoneticPr fontId="1" type="noConversion"/>
  </si>
  <si>
    <t>個人基本資料</t>
    <phoneticPr fontId="1" type="noConversion"/>
  </si>
  <si>
    <t>名字</t>
    <phoneticPr fontId="1" type="noConversion"/>
  </si>
  <si>
    <t>拼音</t>
    <phoneticPr fontId="1" type="noConversion"/>
  </si>
  <si>
    <t>代號</t>
    <phoneticPr fontId="1" type="noConversion"/>
  </si>
  <si>
    <t>受測者ID</t>
    <phoneticPr fontId="1" type="noConversion"/>
  </si>
  <si>
    <t>性別</t>
    <phoneticPr fontId="1" type="noConversion"/>
  </si>
  <si>
    <t>年齡</t>
    <phoneticPr fontId="1" type="noConversion"/>
  </si>
  <si>
    <t>慣用手</t>
    <phoneticPr fontId="1" type="noConversion"/>
  </si>
  <si>
    <t>戴錶手</t>
    <phoneticPr fontId="1" type="noConversion"/>
  </si>
  <si>
    <t>生理資料</t>
    <phoneticPr fontId="1" type="noConversion"/>
  </si>
  <si>
    <t>專業背景</t>
    <phoneticPr fontId="1" type="noConversion"/>
  </si>
  <si>
    <t>學歷</t>
    <phoneticPr fontId="1" type="noConversion"/>
  </si>
  <si>
    <t>科系/工作</t>
    <phoneticPr fontId="1" type="noConversion"/>
  </si>
  <si>
    <t>陳嘉瑋</t>
  </si>
  <si>
    <t>楊舒晴</t>
  </si>
  <si>
    <t>張靖暄</t>
  </si>
  <si>
    <t>張馨予</t>
  </si>
  <si>
    <t>金岱嬅</t>
  </si>
  <si>
    <t>林鈺修</t>
  </si>
  <si>
    <t>巫信緯</t>
  </si>
  <si>
    <t>蔡秉融</t>
  </si>
  <si>
    <t>簡駿逸</t>
  </si>
  <si>
    <t>M</t>
  </si>
  <si>
    <t>F</t>
  </si>
  <si>
    <t>備註</t>
    <phoneticPr fontId="1" type="noConversion"/>
  </si>
  <si>
    <t>Jia-Wei Chen</t>
  </si>
  <si>
    <t>Shu-Ching Yang</t>
  </si>
  <si>
    <t>Ching-Hsuan Chang</t>
  </si>
  <si>
    <t>Xin-Yu Zhang</t>
  </si>
  <si>
    <t>Tai-Hua Chin</t>
  </si>
  <si>
    <t>Yu-Hsiu Lin</t>
  </si>
  <si>
    <t>Hsin-Wei Wu</t>
  </si>
  <si>
    <t>Bing-Rong Tasi</t>
  </si>
  <si>
    <t>Chun-Yi Chien</t>
  </si>
  <si>
    <t>其他</t>
    <phoneticPr fontId="1" type="noConversion"/>
  </si>
  <si>
    <t>Student</t>
    <phoneticPr fontId="1" type="noConversion"/>
  </si>
  <si>
    <t>匿名ID</t>
    <phoneticPr fontId="1" type="noConversion"/>
  </si>
  <si>
    <t>檔案代號</t>
    <phoneticPr fontId="1" type="noConversion"/>
  </si>
  <si>
    <t>慣用手、戴錶手</t>
    <phoneticPr fontId="1" type="noConversion"/>
  </si>
  <si>
    <t>性別(Gender)</t>
    <phoneticPr fontId="1" type="noConversion"/>
  </si>
  <si>
    <t>Female, Male</t>
    <phoneticPr fontId="1" type="noConversion"/>
  </si>
  <si>
    <t>Left, Right</t>
    <phoneticPr fontId="1" type="noConversion"/>
  </si>
  <si>
    <t>Masters</t>
    <phoneticPr fontId="1" type="noConversion"/>
  </si>
  <si>
    <t>屬性</t>
    <phoneticPr fontId="1" type="noConversion"/>
  </si>
  <si>
    <t>選項</t>
    <phoneticPr fontId="1" type="noConversion"/>
  </si>
  <si>
    <t>補充說明</t>
    <phoneticPr fontId="1" type="noConversion"/>
  </si>
  <si>
    <t>分類</t>
    <phoneticPr fontId="1" type="noConversion"/>
  </si>
  <si>
    <t>來自拼音縮寫</t>
    <phoneticPr fontId="1" type="noConversion"/>
  </si>
  <si>
    <t>P1, 2, 3</t>
    <phoneticPr fontId="1" type="noConversion"/>
  </si>
  <si>
    <t>ex: 研究生</t>
    <phoneticPr fontId="1" type="noConversion"/>
  </si>
  <si>
    <t>ex: 資工, 理工科</t>
    <phoneticPr fontId="1" type="noConversion"/>
  </si>
  <si>
    <t>職業/身分</t>
    <phoneticPr fontId="1" type="noConversion"/>
  </si>
  <si>
    <t>特別的慣用手</t>
    <phoneticPr fontId="1" type="noConversion"/>
  </si>
  <si>
    <t>教育水平, ex: 碩士, 大學</t>
    <phoneticPr fontId="1" type="noConversion"/>
  </si>
  <si>
    <t>chenjiawei0930@gmail.com</t>
  </si>
  <si>
    <t>A407235044@alum.ccu.edu.tw</t>
  </si>
  <si>
    <t>shamin0429@gmail.com</t>
  </si>
  <si>
    <t>alice0928320552@gmail.com</t>
  </si>
  <si>
    <t>19991118dana@gmail.com</t>
  </si>
  <si>
    <t>alle612410032@gmal.com</t>
  </si>
  <si>
    <t>johnson090200@gmail.com</t>
  </si>
  <si>
    <t>markcavendish0317@gmail.com</t>
  </si>
  <si>
    <t>yilson0983@gmail.com</t>
  </si>
  <si>
    <t>R</t>
    <phoneticPr fontId="1" type="noConversion"/>
  </si>
  <si>
    <t>L</t>
    <phoneticPr fontId="1" type="noConversion"/>
  </si>
  <si>
    <t>聯絡資料(郵箱)</t>
    <phoneticPr fontId="1" type="noConversion"/>
  </si>
  <si>
    <t>Code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</si>
  <si>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</si>
  <si>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</si>
  <si>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</si>
  <si>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</si>
  <si>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</si>
  <si>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</si>
  <si>
    <t>Q7</t>
  </si>
  <si>
    <t>Q8</t>
  </si>
  <si>
    <t>Q9</t>
  </si>
  <si>
    <t>Q10</t>
  </si>
  <si>
    <t>The System Usability Scale (SUS)</t>
    <phoneticPr fontId="1" type="noConversion"/>
  </si>
  <si>
    <t>SD</t>
    <phoneticPr fontId="1" type="noConversion"/>
  </si>
  <si>
    <t>NASA-TLX</t>
    <phoneticPr fontId="1" type="noConversion"/>
  </si>
  <si>
    <t>Paired t-test</t>
    <phoneticPr fontId="1" type="noConversion"/>
  </si>
  <si>
    <t>t-test</t>
    <phoneticPr fontId="1" type="noConversion"/>
  </si>
  <si>
    <t>p-value&lt;0.05</t>
    <phoneticPr fontId="1" type="noConversion"/>
  </si>
  <si>
    <t>avg (M)</t>
    <phoneticPr fontId="1" type="noConversion"/>
  </si>
  <si>
    <t>avg(M)</t>
    <phoneticPr fontId="1" type="noConversion"/>
  </si>
  <si>
    <t>不顯著</t>
    <phoneticPr fontId="1" type="noConversion"/>
  </si>
  <si>
    <t>顯著</t>
    <phoneticPr fontId="1" type="noConversion"/>
  </si>
  <si>
    <t>STEM</t>
    <phoneticPr fontId="1" type="noConversion"/>
  </si>
  <si>
    <t>See a Movie</t>
    <phoneticPr fontId="1" type="noConversion"/>
  </si>
  <si>
    <t>Sports</t>
    <phoneticPr fontId="1" type="noConversion"/>
  </si>
  <si>
    <t>Commuting</t>
    <phoneticPr fontId="1" type="noConversion"/>
  </si>
  <si>
    <t>Meeting</t>
    <phoneticPr fontId="1" type="noConversion"/>
  </si>
  <si>
    <t>P10</t>
    <phoneticPr fontId="1" type="noConversion"/>
  </si>
  <si>
    <t>sum</t>
    <phoneticPr fontId="1" type="noConversion"/>
  </si>
  <si>
    <t>percent</t>
    <phoneticPr fontId="1" type="noConversion"/>
  </si>
  <si>
    <t>Read Text</t>
    <phoneticPr fontId="1" type="noConversion"/>
  </si>
  <si>
    <t>Listen to Voice</t>
    <phoneticPr fontId="1" type="noConversion"/>
  </si>
  <si>
    <t>Both</t>
    <phoneticPr fontId="1" type="noConversion"/>
  </si>
  <si>
    <t>Movie</t>
    <phoneticPr fontId="1" type="noConversion"/>
  </si>
  <si>
    <t>Impolite</t>
    <phoneticPr fontId="1" type="noConversion"/>
  </si>
  <si>
    <t>Inconvenient</t>
    <phoneticPr fontId="1" type="noConversion"/>
  </si>
  <si>
    <t>Scenario(多選題)</t>
    <phoneticPr fontId="1" type="noConversion"/>
  </si>
  <si>
    <t>Message Reading Habit(多選題)</t>
    <phoneticPr fontId="1" type="noConversion"/>
  </si>
  <si>
    <t>(In Senario) When you Texting, you feel.. (5-Likert-Scale)</t>
    <phoneticPr fontId="1" type="noConversion"/>
  </si>
  <si>
    <t>M(avg)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</si>
</sst>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%"/>
    <numFmt numFmtId="187" formatCode="0.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 applyAlignment="1">
      <alignment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0" borderId="6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Perceived Fatigue Across Different Postures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'All-震動感知疲勞度'!$C$29</c:f>
              <c:strCache>
                <c:ptCount val="1"/>
                <c:pt idx="0">
                  <c:v>Morse</c:v>
                </c:pt>
              </c:strCache>
            </c:strRef>
          </c:tx>
          <c:spPr>
            <a:ln w="34925" cap="flat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'All-震動感知疲勞度'!$D$28:$G$28</c:f>
              <c:strCache>
                <c:ptCount val="4"/>
                <c:pt idx="0">
                  <c:v>Sit</c:v>
                </c:pt>
                <c:pt idx="1">
                  <c:v>Stand</c:v>
                </c:pt>
                <c:pt idx="2">
                  <c:v>Walk</c:v>
                </c:pt>
                <c:pt idx="3">
                  <c:v>Run</c:v>
                </c:pt>
              </c:strCache>
            </c:strRef>
          </c:cat>
          <c:val>
            <c:numRef>
              <c:f>'All-震動感知疲勞度'!$D$29:$G$29</c:f>
              <c:numCache>
                <c:formatCode>General</c:formatCode>
                <c:ptCount val="4"/>
                <c:pt idx="0">
                  <c:v>5</c:v>
                </c:pt>
                <c:pt idx="1">
                  <c:v>4.7140000000000004</c:v>
                </c:pt>
                <c:pt idx="2">
                  <c:v>3.286</c:v>
                </c:pt>
                <c:pt idx="3">
                  <c:v>2.1429999999999998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C-4698-B53B-4D3475893A7C}"/>
            </c:ext>
          </c:extLst>
        </c:ser>
        <c:ser>
          <c:idx val="1"/>
          <c:order val="1"/>
          <c:tx>
            <c:strRef>
              <c:f>'All-震動感知疲勞度'!$C$30</c:f>
              <c:strCache>
                <c:ptCount val="1"/>
                <c:pt idx="0">
                  <c:v>alphaVib</c:v>
                </c:pt>
              </c:strCache>
            </c:strRef>
          </c:tx>
          <c:spPr>
            <a:ln w="38100" cap="flat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miter lim="800000"/>
              </a:ln>
              <a:effectLst/>
            </c:spPr>
          </c:marker>
          <c:cat>
            <c:strRef>
              <c:f>'All-震動感知疲勞度'!$D$28:$G$28</c:f>
              <c:strCache>
                <c:ptCount val="4"/>
                <c:pt idx="0">
                  <c:v>Sit</c:v>
                </c:pt>
                <c:pt idx="1">
                  <c:v>Stand</c:v>
                </c:pt>
                <c:pt idx="2">
                  <c:v>Walk</c:v>
                </c:pt>
                <c:pt idx="3">
                  <c:v>Run</c:v>
                </c:pt>
              </c:strCache>
            </c:strRef>
          </c:cat>
          <c:val>
            <c:numRef>
              <c:f>'All-震動感知疲勞度'!$D$30:$G$30</c:f>
              <c:numCache>
                <c:formatCode>General</c:formatCode>
                <c:ptCount val="4"/>
                <c:pt idx="0">
                  <c:v>1.8</c:v>
                </c:pt>
                <c:pt idx="1">
                  <c:v>2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C-4698-B53B-4D347589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712703"/>
        <c:axId val="891838079"/>
      </c:lineChart>
      <c:catAx>
        <c:axId val="9227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1838079"/>
        <c:crosses val="autoZero"/>
        <c:auto val="1"/>
        <c:lblAlgn val="ctr"/>
        <c:lblOffset val="100"/>
        <c:noMultiLvlLbl val="0"/>
      </c:catAx>
      <c:valAx>
        <c:axId val="891838079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2712703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The System Usability Scale (SUS)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'All-使用者體驗'!$C$30</c:f>
              <c:strCache>
                <c:ptCount val="1"/>
                <c:pt idx="0">
                  <c:v>Morse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'All-使用者體驗'!$D$29:$M$29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'All-使用者體驗'!$D$30:$M$30</c:f>
              <c:numCache>
                <c:formatCode>General</c:formatCode>
                <c:ptCount val="10"/>
                <c:pt idx="0">
                  <c:v>1.889</c:v>
                </c:pt>
                <c:pt idx="1">
                  <c:v>3.556</c:v>
                </c:pt>
                <c:pt idx="2">
                  <c:v>2.1110000000000002</c:v>
                </c:pt>
                <c:pt idx="3">
                  <c:v>3.778</c:v>
                </c:pt>
                <c:pt idx="4">
                  <c:v>2.6669999999999998</c:v>
                </c:pt>
                <c:pt idx="5">
                  <c:v>3.222</c:v>
                </c:pt>
                <c:pt idx="6">
                  <c:v>1.889</c:v>
                </c:pt>
                <c:pt idx="7">
                  <c:v>3.222</c:v>
                </c:pt>
                <c:pt idx="8">
                  <c:v>2.222</c:v>
                </c:pt>
                <c:pt idx="9">
                  <c:v>4.3330000000000002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E-4460-9021-EA8F26B2C0B4}"/>
            </c:ext>
          </c:extLst>
        </c:ser>
        <c:ser>
          <c:idx val="1"/>
          <c:order val="1"/>
          <c:tx>
            <c:strRef>
              <c:f>'All-使用者體驗'!$C$31</c:f>
              <c:strCache>
                <c:ptCount val="1"/>
                <c:pt idx="0">
                  <c:v>alphaVib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2"/>
              </a:bgClr>
            </a:pattFill>
            <a:ln>
              <a:noFill/>
            </a:ln>
            <a:effectLst/>
          </c:spPr>
          <c:invertIfNegative val="0"/>
          <c:cat>
            <c:strRef>
              <c:f>'All-使用者體驗'!$D$29:$M$29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'All-使用者體驗'!$D$31:$M$31</c:f>
              <c:numCache>
                <c:formatCode>General</c:formatCode>
                <c:ptCount val="10"/>
                <c:pt idx="0">
                  <c:v>4</c:v>
                </c:pt>
                <c:pt idx="1">
                  <c:v>1.667</c:v>
                </c:pt>
                <c:pt idx="2">
                  <c:v>4.556</c:v>
                </c:pt>
                <c:pt idx="3">
                  <c:v>1.667</c:v>
                </c:pt>
                <c:pt idx="4">
                  <c:v>4</c:v>
                </c:pt>
                <c:pt idx="5">
                  <c:v>1.333</c:v>
                </c:pt>
                <c:pt idx="6">
                  <c:v>4.6669999999999998</c:v>
                </c:pt>
                <c:pt idx="7">
                  <c:v>1.556</c:v>
                </c:pt>
                <c:pt idx="8">
                  <c:v>4.2220000000000004</c:v>
                </c:pt>
                <c:pt idx="9">
                  <c:v>1.667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E-4460-9021-EA8F26B2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axId val="888470271"/>
        <c:axId val="892421199"/>
      </c:barChart>
      <c:catAx>
        <c:axId val="88847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2421199"/>
        <c:crosses val="autoZero"/>
        <c:auto val="1"/>
        <c:lblAlgn val="ctr"/>
        <c:lblOffset val="100"/>
        <c:noMultiLvlLbl val="0"/>
      </c:catAx>
      <c:valAx>
        <c:axId val="8924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847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NASA-TLX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'All-使用者體驗'!$C$67</c:f>
              <c:strCache>
                <c:ptCount val="1"/>
                <c:pt idx="0">
                  <c:v>Morse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'All-使用者體驗'!$D$66:$I$66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'All-使用者體驗'!$D$67:$I$67</c:f>
              <c:numCache>
                <c:formatCode>General</c:formatCode>
                <c:ptCount val="6"/>
                <c:pt idx="0">
                  <c:v>8.6669999999999998</c:v>
                </c:pt>
                <c:pt idx="1">
                  <c:v>6.444</c:v>
                </c:pt>
                <c:pt idx="2">
                  <c:v>7</c:v>
                </c:pt>
                <c:pt idx="3">
                  <c:v>6.7779999999999996</c:v>
                </c:pt>
                <c:pt idx="4">
                  <c:v>6.444</c:v>
                </c:pt>
                <c:pt idx="5">
                  <c:v>4.3330000000000002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B-44DD-B846-4028368D9426}"/>
            </c:ext>
          </c:extLst>
        </c:ser>
        <c:ser>
          <c:idx val="1"/>
          <c:order val="1"/>
          <c:tx>
            <c:strRef>
              <c:f>'All-使用者體驗'!$C$68</c:f>
              <c:strCache>
                <c:ptCount val="1"/>
                <c:pt idx="0">
                  <c:v>alphaVib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'All-使用者體驗'!$D$66:$I$66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'All-使用者體驗'!$D$68:$I$68</c:f>
              <c:numCache>
                <c:formatCode>General</c:formatCode>
                <c:ptCount val="6"/>
                <c:pt idx="0">
                  <c:v>3.1110000000000002</c:v>
                </c:pt>
                <c:pt idx="1">
                  <c:v>2.8889999999999998</c:v>
                </c:pt>
                <c:pt idx="2">
                  <c:v>3.222</c:v>
                </c:pt>
                <c:pt idx="3">
                  <c:v>8.1110000000000007</c:v>
                </c:pt>
                <c:pt idx="4">
                  <c:v>3.222</c:v>
                </c:pt>
                <c:pt idx="5">
                  <c:v>2.3330000000000002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B-44DD-B846-4028368D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96287"/>
        <c:axId val="880790511"/>
      </c:radarChart>
      <c:catAx>
        <c:axId val="91529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0790511"/>
        <c:crosses val="autoZero"/>
        <c:auto val="1"/>
        <c:lblAlgn val="ctr"/>
        <c:lblOffset val="100"/>
        <c:noMultiLvlLbl val="0"/>
      </c:catAx>
      <c:valAx>
        <c:axId val="88079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52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155122</xdr:colOff>
      <xdr:row>14</xdr:row>
      <xdr:rowOff>96611</xdr:rowOff>
    </xdr:from>
    <xdr:to>
      <xdr:col>16</xdr:col>
      <xdr:colOff>112265</xdr:colOff>
      <xdr:row>29</xdr:row>
      <xdr:rowOff>108556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5F3D84B-0ECF-461C-8DD1-E68ADB863F1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136076</xdr:colOff>
      <xdr:row>18</xdr:row>
      <xdr:rowOff>125196</xdr:rowOff>
    </xdr:from>
    <xdr:to>
      <xdr:col>24</xdr:col>
      <xdr:colOff>202076</xdr:colOff>
      <xdr:row>35</xdr:row>
      <xdr:rowOff>111095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242158-42D3-4A17-8068-4067DEB630F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55</xdr:row>
      <xdr:rowOff>138792</xdr:rowOff>
    </xdr:from>
    <xdr:to>
      <xdr:col>24</xdr:col>
      <xdr:colOff>256500</xdr:colOff>
      <xdr:row>71</xdr:row>
      <xdr:rowOff>113079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B2A385C-74FF-4440-B159-60A820D8F1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DFDC-FB47-45A1-A7CE-7ED277468AA9}">
  <sheetPr>
    <tabColor theme="5"/>
  </sheetPr>
  <dimension ref="B2:S13"/>
  <sheetViews>
    <sheetView zoomScale="70" zoomScaleNormal="70" workbookViewId="0">
      <selection activeCell="B5" sqref="B5:B13"/>
    </sheetView>
  </sheetViews>
  <sheetFormatPr defaultRowHeight="16.5" x14ac:dyDescent="0.25"/>
  <cols>
    <col min="2" max="2" width="7.75" style="2" customWidth="1"/>
    <col min="3" max="3" width="9" style="2"/>
    <col min="4" max="4" width="9" style="2" customWidth="1"/>
    <col min="5" max="5" width="24.75" style="2" customWidth="1"/>
    <col min="6" max="9" width="7.625" style="2" customWidth="1"/>
    <col min="10" max="10" width="10.25" style="2" customWidth="1"/>
    <col min="11" max="11" width="22.75" style="2" customWidth="1"/>
    <col min="12" max="12" width="11.875" style="3" customWidth="1"/>
    <col min="13" max="13" width="35.5" style="3" customWidth="1"/>
    <col min="14" max="14" width="18.5" style="3" customWidth="1"/>
    <col min="15" max="15" width="9" style="3"/>
    <col min="16" max="16" width="11.125" style="3" customWidth="1"/>
    <col min="17" max="17" width="18" style="3" customWidth="1"/>
    <col min="18" max="18" width="19.5" customWidth="1"/>
    <col min="19" max="19" width="25" customWidth="1"/>
  </cols>
  <sheetData>
    <row r="2" spans="2:19" x14ac:dyDescent="0.25">
      <c r="B2" s="49" t="s">
        <v>146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P2" s="49" t="s">
        <v>170</v>
      </c>
      <c r="Q2" s="49"/>
      <c r="R2" s="49"/>
      <c r="S2" s="49"/>
    </row>
    <row r="3" spans="2:19" x14ac:dyDescent="0.25">
      <c r="B3" s="48" t="s">
        <v>150</v>
      </c>
      <c r="C3" s="48"/>
      <c r="D3" s="48"/>
      <c r="E3" s="48"/>
      <c r="F3" s="48" t="s">
        <v>155</v>
      </c>
      <c r="G3" s="48"/>
      <c r="H3" s="48"/>
      <c r="I3" s="48"/>
      <c r="J3" s="48" t="s">
        <v>156</v>
      </c>
      <c r="K3" s="48"/>
      <c r="L3" s="48"/>
      <c r="M3" s="48" t="s">
        <v>180</v>
      </c>
      <c r="N3" s="48"/>
      <c r="P3" s="36" t="s">
        <v>192</v>
      </c>
      <c r="Q3" s="36" t="s">
        <v>189</v>
      </c>
      <c r="R3" s="36" t="s">
        <v>190</v>
      </c>
      <c r="S3" s="36" t="s">
        <v>191</v>
      </c>
    </row>
    <row r="4" spans="2:19" x14ac:dyDescent="0.25">
      <c r="B4" s="36" t="s">
        <v>111</v>
      </c>
      <c r="C4" s="36" t="s">
        <v>149</v>
      </c>
      <c r="D4" s="36" t="s">
        <v>147</v>
      </c>
      <c r="E4" s="36" t="s">
        <v>148</v>
      </c>
      <c r="F4" s="36" t="s">
        <v>151</v>
      </c>
      <c r="G4" s="36" t="s">
        <v>152</v>
      </c>
      <c r="H4" s="36" t="s">
        <v>153</v>
      </c>
      <c r="I4" s="36" t="s">
        <v>154</v>
      </c>
      <c r="J4" s="36" t="s">
        <v>157</v>
      </c>
      <c r="K4" s="36" t="s">
        <v>158</v>
      </c>
      <c r="L4" s="36" t="s">
        <v>197</v>
      </c>
      <c r="M4" s="36" t="s">
        <v>211</v>
      </c>
      <c r="N4" s="36" t="s">
        <v>170</v>
      </c>
      <c r="P4" s="48" t="s">
        <v>150</v>
      </c>
      <c r="Q4" s="32" t="s">
        <v>111</v>
      </c>
      <c r="R4" s="32" t="s">
        <v>194</v>
      </c>
      <c r="S4" s="32" t="s">
        <v>182</v>
      </c>
    </row>
    <row r="5" spans="2:19" x14ac:dyDescent="0.25">
      <c r="B5" s="4" t="s">
        <v>116</v>
      </c>
      <c r="C5" s="4" t="s">
        <v>138</v>
      </c>
      <c r="D5" s="4" t="s">
        <v>159</v>
      </c>
      <c r="E5" s="4" t="s">
        <v>171</v>
      </c>
      <c r="F5" s="4" t="s">
        <v>168</v>
      </c>
      <c r="G5" s="4">
        <v>24</v>
      </c>
      <c r="H5" s="4" t="s">
        <v>209</v>
      </c>
      <c r="I5" s="4" t="s">
        <v>210</v>
      </c>
      <c r="J5" s="4" t="s">
        <v>188</v>
      </c>
      <c r="K5" s="4" t="s">
        <v>233</v>
      </c>
      <c r="L5" s="4" t="s">
        <v>181</v>
      </c>
      <c r="M5" s="32" t="s">
        <v>200</v>
      </c>
      <c r="N5" s="32"/>
      <c r="P5" s="48"/>
      <c r="Q5" s="33" t="s">
        <v>149</v>
      </c>
      <c r="R5" s="33" t="s">
        <v>193</v>
      </c>
      <c r="S5" s="32" t="s">
        <v>183</v>
      </c>
    </row>
    <row r="6" spans="2:19" x14ac:dyDescent="0.25">
      <c r="B6" s="4" t="s">
        <v>117</v>
      </c>
      <c r="C6" s="4" t="s">
        <v>136</v>
      </c>
      <c r="D6" s="4" t="s">
        <v>160</v>
      </c>
      <c r="E6" s="4" t="s">
        <v>172</v>
      </c>
      <c r="F6" s="4" t="s">
        <v>169</v>
      </c>
      <c r="G6" s="4">
        <v>23</v>
      </c>
      <c r="H6" s="4" t="s">
        <v>209</v>
      </c>
      <c r="I6" s="4" t="s">
        <v>210</v>
      </c>
      <c r="J6" s="4" t="s">
        <v>188</v>
      </c>
      <c r="K6" s="42" t="s">
        <v>233</v>
      </c>
      <c r="L6" s="4" t="s">
        <v>181</v>
      </c>
      <c r="M6" s="32" t="s">
        <v>201</v>
      </c>
      <c r="N6" s="32"/>
      <c r="P6" s="48" t="s">
        <v>155</v>
      </c>
      <c r="Q6" s="32" t="s">
        <v>185</v>
      </c>
      <c r="R6" s="32" t="s">
        <v>186</v>
      </c>
      <c r="S6" s="32"/>
    </row>
    <row r="7" spans="2:19" x14ac:dyDescent="0.25">
      <c r="B7" s="4" t="s">
        <v>118</v>
      </c>
      <c r="C7" s="4" t="s">
        <v>134</v>
      </c>
      <c r="D7" s="4" t="s">
        <v>161</v>
      </c>
      <c r="E7" s="4" t="s">
        <v>173</v>
      </c>
      <c r="F7" s="4" t="s">
        <v>169</v>
      </c>
      <c r="G7" s="4">
        <v>24</v>
      </c>
      <c r="H7" s="4" t="s">
        <v>209</v>
      </c>
      <c r="I7" s="4" t="s">
        <v>210</v>
      </c>
      <c r="J7" s="4" t="s">
        <v>188</v>
      </c>
      <c r="K7" s="42" t="s">
        <v>233</v>
      </c>
      <c r="L7" s="4" t="s">
        <v>181</v>
      </c>
      <c r="M7" s="32" t="s">
        <v>202</v>
      </c>
      <c r="N7" s="32"/>
      <c r="P7" s="48"/>
      <c r="Q7" s="32" t="s">
        <v>184</v>
      </c>
      <c r="R7" s="32" t="s">
        <v>187</v>
      </c>
      <c r="S7" s="32"/>
    </row>
    <row r="8" spans="2:19" x14ac:dyDescent="0.25">
      <c r="B8" s="37" t="s">
        <v>119</v>
      </c>
      <c r="C8" s="4" t="s">
        <v>132</v>
      </c>
      <c r="D8" s="4" t="s">
        <v>162</v>
      </c>
      <c r="E8" s="4" t="s">
        <v>174</v>
      </c>
      <c r="F8" s="4" t="s">
        <v>169</v>
      </c>
      <c r="G8" s="4">
        <v>25</v>
      </c>
      <c r="H8" s="35" t="s">
        <v>210</v>
      </c>
      <c r="I8" s="37" t="s">
        <v>210</v>
      </c>
      <c r="J8" s="4" t="s">
        <v>188</v>
      </c>
      <c r="K8" s="42" t="s">
        <v>233</v>
      </c>
      <c r="L8" s="4" t="s">
        <v>181</v>
      </c>
      <c r="M8" s="32" t="s">
        <v>203</v>
      </c>
      <c r="N8" s="38" t="s">
        <v>198</v>
      </c>
      <c r="P8" s="48" t="s">
        <v>156</v>
      </c>
      <c r="Q8" s="32" t="s">
        <v>157</v>
      </c>
      <c r="R8" s="32" t="s">
        <v>188</v>
      </c>
      <c r="S8" s="32" t="s">
        <v>199</v>
      </c>
    </row>
    <row r="9" spans="2:19" x14ac:dyDescent="0.25">
      <c r="B9" s="4" t="s">
        <v>120</v>
      </c>
      <c r="C9" s="4" t="s">
        <v>130</v>
      </c>
      <c r="D9" s="4" t="s">
        <v>163</v>
      </c>
      <c r="E9" s="4" t="s">
        <v>175</v>
      </c>
      <c r="F9" s="4" t="s">
        <v>169</v>
      </c>
      <c r="G9" s="4">
        <v>24</v>
      </c>
      <c r="H9" s="4" t="s">
        <v>209</v>
      </c>
      <c r="I9" s="4" t="s">
        <v>210</v>
      </c>
      <c r="J9" s="4" t="s">
        <v>188</v>
      </c>
      <c r="K9" s="42" t="s">
        <v>233</v>
      </c>
      <c r="L9" s="4" t="s">
        <v>181</v>
      </c>
      <c r="M9" s="32" t="s">
        <v>204</v>
      </c>
      <c r="N9" s="32"/>
      <c r="P9" s="48"/>
      <c r="Q9" s="32" t="s">
        <v>158</v>
      </c>
      <c r="R9" s="32"/>
      <c r="S9" s="32" t="s">
        <v>196</v>
      </c>
    </row>
    <row r="10" spans="2:19" x14ac:dyDescent="0.25">
      <c r="B10" s="4" t="s">
        <v>121</v>
      </c>
      <c r="C10" s="4" t="s">
        <v>128</v>
      </c>
      <c r="D10" s="4" t="s">
        <v>164</v>
      </c>
      <c r="E10" s="4" t="s">
        <v>176</v>
      </c>
      <c r="F10" s="4" t="s">
        <v>168</v>
      </c>
      <c r="G10" s="4">
        <v>24</v>
      </c>
      <c r="H10" s="4" t="s">
        <v>209</v>
      </c>
      <c r="I10" s="4" t="s">
        <v>210</v>
      </c>
      <c r="J10" s="4" t="s">
        <v>188</v>
      </c>
      <c r="K10" s="42" t="s">
        <v>233</v>
      </c>
      <c r="L10" s="4" t="s">
        <v>181</v>
      </c>
      <c r="M10" s="32" t="s">
        <v>205</v>
      </c>
      <c r="N10" s="32"/>
      <c r="P10" s="48"/>
      <c r="Q10" s="33" t="s">
        <v>197</v>
      </c>
      <c r="R10" s="33" t="s">
        <v>181</v>
      </c>
      <c r="S10" s="33" t="s">
        <v>195</v>
      </c>
    </row>
    <row r="11" spans="2:19" x14ac:dyDescent="0.25">
      <c r="B11" s="4" t="s">
        <v>122</v>
      </c>
      <c r="C11" s="4" t="s">
        <v>126</v>
      </c>
      <c r="D11" s="4" t="s">
        <v>165</v>
      </c>
      <c r="E11" s="4" t="s">
        <v>177</v>
      </c>
      <c r="F11" s="4" t="s">
        <v>168</v>
      </c>
      <c r="G11" s="4">
        <v>23</v>
      </c>
      <c r="H11" s="4" t="s">
        <v>209</v>
      </c>
      <c r="I11" s="4" t="s">
        <v>210</v>
      </c>
      <c r="J11" s="4" t="s">
        <v>188</v>
      </c>
      <c r="K11" s="42" t="s">
        <v>233</v>
      </c>
      <c r="L11" s="4" t="s">
        <v>181</v>
      </c>
      <c r="M11" s="32" t="s">
        <v>206</v>
      </c>
      <c r="N11" s="32"/>
    </row>
    <row r="12" spans="2:19" x14ac:dyDescent="0.25">
      <c r="B12" s="4" t="s">
        <v>123</v>
      </c>
      <c r="C12" s="4" t="s">
        <v>124</v>
      </c>
      <c r="D12" s="4" t="s">
        <v>166</v>
      </c>
      <c r="E12" s="4" t="s">
        <v>178</v>
      </c>
      <c r="F12" s="4" t="s">
        <v>168</v>
      </c>
      <c r="G12" s="4">
        <v>23</v>
      </c>
      <c r="H12" s="4" t="s">
        <v>209</v>
      </c>
      <c r="I12" s="4" t="s">
        <v>210</v>
      </c>
      <c r="J12" s="4" t="s">
        <v>188</v>
      </c>
      <c r="K12" s="42" t="s">
        <v>233</v>
      </c>
      <c r="L12" s="4" t="s">
        <v>181</v>
      </c>
      <c r="M12" s="32" t="s">
        <v>207</v>
      </c>
      <c r="N12" s="32"/>
    </row>
    <row r="13" spans="2:19" x14ac:dyDescent="0.25">
      <c r="B13" s="4" t="s">
        <v>114</v>
      </c>
      <c r="C13" s="4" t="s">
        <v>112</v>
      </c>
      <c r="D13" s="4" t="s">
        <v>167</v>
      </c>
      <c r="E13" s="4" t="s">
        <v>179</v>
      </c>
      <c r="F13" s="4" t="s">
        <v>168</v>
      </c>
      <c r="G13" s="4">
        <v>22</v>
      </c>
      <c r="H13" s="4" t="s">
        <v>209</v>
      </c>
      <c r="I13" s="4" t="s">
        <v>210</v>
      </c>
      <c r="J13" s="4" t="s">
        <v>188</v>
      </c>
      <c r="K13" s="42" t="s">
        <v>233</v>
      </c>
      <c r="L13" s="4" t="s">
        <v>181</v>
      </c>
      <c r="M13" s="32" t="s">
        <v>208</v>
      </c>
      <c r="N13" s="32"/>
    </row>
  </sheetData>
  <mergeCells count="9">
    <mergeCell ref="P4:P5"/>
    <mergeCell ref="P6:P7"/>
    <mergeCell ref="P8:P10"/>
    <mergeCell ref="P2:S2"/>
    <mergeCell ref="B3:E3"/>
    <mergeCell ref="F3:I3"/>
    <mergeCell ref="J3:L3"/>
    <mergeCell ref="M3:N3"/>
    <mergeCell ref="B2:N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6D83-CE56-4E2A-8F88-E4B75BBDBE7F}">
  <dimension ref="B2:AC40"/>
  <sheetViews>
    <sheetView zoomScale="70" zoomScaleNormal="70" workbookViewId="0">
      <selection activeCell="M45" sqref="M45"/>
    </sheetView>
  </sheetViews>
  <sheetFormatPr defaultRowHeight="16.5" x14ac:dyDescent="0.25"/>
  <cols>
    <col min="2" max="2" width="9" style="2"/>
    <col min="3" max="3" width="13.25" style="2" customWidth="1"/>
    <col min="4" max="4" width="9" style="2" customWidth="1"/>
    <col min="5" max="7" width="20.625" style="2" customWidth="1"/>
    <col min="8" max="8" width="12" style="2" customWidth="1"/>
    <col min="9" max="9" width="14.375" style="2" customWidth="1"/>
    <col min="11" max="11" width="12.625" customWidth="1"/>
    <col min="12" max="12" width="17.25" customWidth="1"/>
    <col min="22" max="22" width="10.625" customWidth="1"/>
  </cols>
  <sheetData>
    <row r="2" spans="2:29" x14ac:dyDescent="0.25">
      <c r="B2" s="48" t="s">
        <v>145</v>
      </c>
      <c r="C2" s="48"/>
      <c r="D2" s="48"/>
      <c r="E2" s="48"/>
      <c r="F2" s="48"/>
      <c r="G2" s="48"/>
      <c r="H2" s="48"/>
      <c r="I2" s="48"/>
      <c r="K2" s="4" t="s">
        <v>40</v>
      </c>
      <c r="L2" s="48" t="s">
        <v>4</v>
      </c>
      <c r="M2" s="48"/>
      <c r="N2" s="48"/>
      <c r="O2" s="48"/>
      <c r="P2" s="48"/>
      <c r="Q2" s="48"/>
      <c r="R2" s="48"/>
      <c r="S2" s="48"/>
      <c r="T2" s="12" t="s">
        <v>36</v>
      </c>
      <c r="V2" s="48" t="s">
        <v>45</v>
      </c>
      <c r="W2" s="50" t="s">
        <v>19</v>
      </c>
      <c r="X2" s="65"/>
      <c r="Y2" s="65"/>
      <c r="Z2" s="56"/>
    </row>
    <row r="3" spans="2:29" x14ac:dyDescent="0.25">
      <c r="B3" s="48" t="s">
        <v>21</v>
      </c>
      <c r="C3" s="4" t="s">
        <v>144</v>
      </c>
      <c r="D3" s="4" t="s">
        <v>143</v>
      </c>
      <c r="E3" s="48" t="s">
        <v>22</v>
      </c>
      <c r="F3" s="48"/>
      <c r="G3" s="48"/>
      <c r="H3" s="4" t="s">
        <v>56</v>
      </c>
      <c r="I3" s="4" t="s">
        <v>37</v>
      </c>
      <c r="K3" s="53" t="s">
        <v>6</v>
      </c>
      <c r="L3" s="4" t="s">
        <v>14</v>
      </c>
      <c r="M3" s="4" t="s">
        <v>0</v>
      </c>
      <c r="N3" s="4" t="s">
        <v>1</v>
      </c>
      <c r="O3" s="4" t="s">
        <v>2</v>
      </c>
      <c r="P3" s="4" t="s">
        <v>3</v>
      </c>
      <c r="Q3" s="4" t="s">
        <v>9</v>
      </c>
      <c r="R3" s="4" t="s">
        <v>10</v>
      </c>
      <c r="S3" s="4" t="s">
        <v>11</v>
      </c>
      <c r="T3" s="4"/>
      <c r="V3" s="48"/>
      <c r="W3" s="4" t="s">
        <v>41</v>
      </c>
      <c r="X3" s="4" t="s">
        <v>42</v>
      </c>
      <c r="Y3" s="4" t="s">
        <v>43</v>
      </c>
      <c r="Z3" s="4" t="s">
        <v>44</v>
      </c>
    </row>
    <row r="4" spans="2:29" x14ac:dyDescent="0.25">
      <c r="B4" s="48"/>
      <c r="C4" s="48" t="s">
        <v>6</v>
      </c>
      <c r="D4" s="4" t="s">
        <v>20</v>
      </c>
      <c r="E4" s="4" t="s">
        <v>17</v>
      </c>
      <c r="F4" s="4" t="s">
        <v>18</v>
      </c>
      <c r="G4" s="4" t="s">
        <v>19</v>
      </c>
      <c r="H4" s="48">
        <f>10+50+105</f>
        <v>165</v>
      </c>
      <c r="I4" s="66">
        <v>45483</v>
      </c>
      <c r="K4" s="54"/>
      <c r="L4" s="4" t="s">
        <v>55</v>
      </c>
      <c r="M4" s="4"/>
      <c r="N4" s="4"/>
      <c r="O4" s="4"/>
      <c r="P4" s="4"/>
      <c r="Q4" s="4"/>
      <c r="R4" s="4"/>
      <c r="S4" s="4"/>
      <c r="T4" s="4"/>
      <c r="V4" s="4" t="s">
        <v>6</v>
      </c>
      <c r="W4" s="4">
        <v>5</v>
      </c>
      <c r="X4" s="4">
        <v>4</v>
      </c>
      <c r="Y4" s="4">
        <v>3</v>
      </c>
      <c r="Z4" s="4">
        <v>2</v>
      </c>
    </row>
    <row r="5" spans="2:29" x14ac:dyDescent="0.25">
      <c r="B5" s="48"/>
      <c r="C5" s="48"/>
      <c r="D5" s="4" t="s">
        <v>16</v>
      </c>
      <c r="E5" s="5" t="s">
        <v>85</v>
      </c>
      <c r="F5" s="5" t="s">
        <v>86</v>
      </c>
      <c r="G5" s="4"/>
      <c r="H5" s="48"/>
      <c r="I5" s="67"/>
      <c r="K5" s="55"/>
      <c r="L5" s="4" t="s">
        <v>15</v>
      </c>
      <c r="M5" s="4"/>
      <c r="O5" s="4"/>
      <c r="P5" s="14"/>
      <c r="Q5" s="4"/>
      <c r="R5" s="4"/>
      <c r="S5" s="4"/>
      <c r="T5" s="4"/>
      <c r="V5" s="4" t="s">
        <v>8</v>
      </c>
      <c r="W5" s="13">
        <v>1</v>
      </c>
      <c r="X5" s="13">
        <v>1</v>
      </c>
      <c r="Y5" s="13">
        <v>2</v>
      </c>
      <c r="Z5" s="13">
        <v>3</v>
      </c>
    </row>
    <row r="6" spans="2:29" x14ac:dyDescent="0.25">
      <c r="B6" s="48"/>
      <c r="C6" s="48" t="s">
        <v>31</v>
      </c>
      <c r="D6" s="4" t="s">
        <v>20</v>
      </c>
      <c r="E6" s="4" t="s">
        <v>17</v>
      </c>
      <c r="F6" s="4" t="s">
        <v>18</v>
      </c>
      <c r="G6" s="4" t="s">
        <v>19</v>
      </c>
      <c r="H6" s="48"/>
      <c r="I6" s="66">
        <v>45490</v>
      </c>
      <c r="K6" s="48" t="s">
        <v>8</v>
      </c>
      <c r="L6" s="4" t="s">
        <v>14</v>
      </c>
      <c r="M6" s="4" t="s">
        <v>0</v>
      </c>
      <c r="N6" s="4" t="s">
        <v>1</v>
      </c>
      <c r="O6" s="4" t="s">
        <v>2</v>
      </c>
      <c r="P6" s="4" t="s">
        <v>3</v>
      </c>
      <c r="Q6" s="4" t="s">
        <v>9</v>
      </c>
      <c r="R6" s="4" t="s">
        <v>10</v>
      </c>
      <c r="S6" s="4" t="s">
        <v>11</v>
      </c>
      <c r="T6" s="4"/>
    </row>
    <row r="7" spans="2:29" x14ac:dyDescent="0.25">
      <c r="B7" s="48"/>
      <c r="C7" s="48"/>
      <c r="D7" s="4" t="s">
        <v>16</v>
      </c>
      <c r="E7" s="5"/>
      <c r="F7" s="5"/>
      <c r="G7" s="4"/>
      <c r="H7" s="48"/>
      <c r="I7" s="67"/>
      <c r="K7" s="48"/>
      <c r="L7" s="4" t="s">
        <v>55</v>
      </c>
      <c r="M7" s="4">
        <v>180</v>
      </c>
      <c r="N7" s="4">
        <v>180</v>
      </c>
      <c r="O7" s="4">
        <v>60</v>
      </c>
      <c r="P7" s="4">
        <v>60</v>
      </c>
      <c r="Q7" s="4"/>
      <c r="R7" s="4">
        <v>60</v>
      </c>
      <c r="S7" s="4"/>
      <c r="T7" s="4">
        <f>SUM(M7:S7)</f>
        <v>540</v>
      </c>
    </row>
    <row r="8" spans="2:29" x14ac:dyDescent="0.25">
      <c r="B8" s="48" t="s">
        <v>27</v>
      </c>
      <c r="C8" s="48" t="s">
        <v>35</v>
      </c>
      <c r="D8" s="4" t="s">
        <v>143</v>
      </c>
      <c r="E8" s="4" t="s">
        <v>23</v>
      </c>
      <c r="F8" s="4" t="s">
        <v>24</v>
      </c>
      <c r="G8" s="48"/>
      <c r="H8" s="48"/>
      <c r="I8" s="51"/>
      <c r="K8" s="48"/>
      <c r="L8" s="4" t="s">
        <v>15</v>
      </c>
      <c r="M8" s="4"/>
      <c r="N8" s="4">
        <v>50</v>
      </c>
      <c r="O8" s="4"/>
      <c r="P8" s="4">
        <v>80</v>
      </c>
      <c r="Q8" s="4"/>
      <c r="R8" s="4"/>
      <c r="S8" s="4"/>
      <c r="T8" s="4"/>
    </row>
    <row r="9" spans="2:29" x14ac:dyDescent="0.25">
      <c r="B9" s="48"/>
      <c r="C9" s="48"/>
      <c r="D9" s="4" t="s">
        <v>16</v>
      </c>
      <c r="E9" s="4" t="s">
        <v>81</v>
      </c>
      <c r="F9" s="4" t="s">
        <v>81</v>
      </c>
      <c r="G9" s="48"/>
      <c r="H9" s="48"/>
      <c r="I9" s="51"/>
      <c r="K9" s="7"/>
      <c r="L9" s="7"/>
      <c r="M9" s="7"/>
      <c r="N9" s="10"/>
      <c r="O9" s="10"/>
      <c r="P9" s="10"/>
      <c r="Q9" s="10"/>
      <c r="R9" s="10"/>
      <c r="S9" s="10"/>
      <c r="T9" s="7"/>
    </row>
    <row r="10" spans="2:29" x14ac:dyDescent="0.25">
      <c r="B10" s="7"/>
      <c r="C10" s="7"/>
      <c r="D10" s="7"/>
      <c r="E10" s="7"/>
      <c r="F10" s="7"/>
      <c r="G10" s="7"/>
      <c r="H10" s="2" t="s">
        <v>38</v>
      </c>
      <c r="I10" s="2" t="s">
        <v>39</v>
      </c>
    </row>
    <row r="11" spans="2:29" x14ac:dyDescent="0.25">
      <c r="H11" s="2">
        <f>SUM(H4:H9)</f>
        <v>165</v>
      </c>
      <c r="I11" s="2">
        <v>2</v>
      </c>
    </row>
    <row r="12" spans="2:29" x14ac:dyDescent="0.25">
      <c r="E12" s="7"/>
    </row>
    <row r="13" spans="2:29" x14ac:dyDescent="0.25">
      <c r="E13" s="7"/>
      <c r="F13" s="48" t="s">
        <v>83</v>
      </c>
      <c r="G13" s="48"/>
      <c r="S13" s="15"/>
      <c r="T13" s="15"/>
      <c r="U13" s="15"/>
      <c r="V13" s="7"/>
      <c r="W13" s="7"/>
      <c r="X13" s="7"/>
      <c r="Y13" s="7"/>
      <c r="Z13" s="7"/>
      <c r="AA13" s="15"/>
      <c r="AB13" s="15"/>
      <c r="AC13" s="15"/>
    </row>
    <row r="14" spans="2:29" x14ac:dyDescent="0.25">
      <c r="E14" s="7"/>
      <c r="F14" s="48" t="s">
        <v>84</v>
      </c>
      <c r="G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 x14ac:dyDescent="0.25">
      <c r="E15" s="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 x14ac:dyDescent="0.25"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5:29" x14ac:dyDescent="0.25">
      <c r="F17" s="10"/>
      <c r="G17" s="10"/>
      <c r="S17" s="15"/>
      <c r="T17" s="15"/>
      <c r="U17" s="15"/>
      <c r="V17" s="7"/>
      <c r="W17" s="7"/>
      <c r="X17" s="7"/>
      <c r="Y17" s="7"/>
      <c r="Z17" s="7"/>
      <c r="AA17" s="15"/>
      <c r="AB17" s="15"/>
      <c r="AC17" s="15"/>
    </row>
    <row r="18" spans="5:29" x14ac:dyDescent="0.25">
      <c r="E18" s="10"/>
      <c r="F18" s="10"/>
      <c r="G18" s="10"/>
      <c r="H18" s="10"/>
      <c r="I18" s="10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5:29" x14ac:dyDescent="0.25">
      <c r="E19" s="10"/>
      <c r="F19" s="10"/>
      <c r="G19" s="10"/>
      <c r="H19" s="10"/>
      <c r="I19" s="10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5:29" x14ac:dyDescent="0.25">
      <c r="E20" s="10"/>
      <c r="F20" s="10"/>
      <c r="G20" s="10"/>
      <c r="H20" s="10"/>
      <c r="I20" s="10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5:29" x14ac:dyDescent="0.25">
      <c r="E21" s="10"/>
      <c r="F21" s="10"/>
      <c r="G21" s="10"/>
      <c r="H21" s="10"/>
      <c r="I21" s="10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5:29" x14ac:dyDescent="0.25">
      <c r="E22" s="10"/>
      <c r="F22" s="10"/>
      <c r="G22" s="10"/>
      <c r="H22" s="10"/>
      <c r="I22" s="10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5:29" x14ac:dyDescent="0.25">
      <c r="E23" s="10"/>
      <c r="F23" s="10"/>
      <c r="G23" s="10"/>
      <c r="H23" s="10"/>
      <c r="I23" s="10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5:29" x14ac:dyDescent="0.25">
      <c r="E24" s="10"/>
      <c r="F24" s="10"/>
      <c r="G24" s="10"/>
      <c r="H24" s="10"/>
      <c r="I24" s="10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5:29" x14ac:dyDescent="0.25">
      <c r="E25" s="10"/>
      <c r="F25" s="10"/>
      <c r="G25" s="10"/>
      <c r="H25" s="10"/>
      <c r="I25" s="10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5:29" x14ac:dyDescent="0.25">
      <c r="E26" s="10"/>
      <c r="F26" s="10"/>
      <c r="G26" s="10"/>
      <c r="H26" s="10"/>
      <c r="I26" s="10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5:29" x14ac:dyDescent="0.25">
      <c r="E27" s="10"/>
      <c r="F27" s="10"/>
      <c r="G27" s="10"/>
      <c r="H27" s="10"/>
      <c r="I27" s="10"/>
    </row>
    <row r="28" spans="5:29" x14ac:dyDescent="0.25">
      <c r="E28" s="10"/>
      <c r="F28" s="10"/>
      <c r="G28" s="10"/>
      <c r="H28" s="10"/>
      <c r="I28" s="10"/>
    </row>
    <row r="29" spans="5:29" x14ac:dyDescent="0.25">
      <c r="E29" s="10"/>
      <c r="F29" s="10"/>
      <c r="G29" s="10"/>
      <c r="H29" s="10"/>
      <c r="I29" s="10"/>
    </row>
    <row r="30" spans="5:29" x14ac:dyDescent="0.25">
      <c r="E30" s="10"/>
      <c r="F30" s="10"/>
      <c r="G30" s="10"/>
      <c r="H30" s="10"/>
      <c r="I30" s="10"/>
    </row>
    <row r="31" spans="5:29" x14ac:dyDescent="0.25">
      <c r="E31" s="10"/>
      <c r="F31" s="10"/>
      <c r="G31" s="10"/>
      <c r="H31" s="10"/>
      <c r="I31" s="10"/>
    </row>
    <row r="32" spans="5:29" x14ac:dyDescent="0.25">
      <c r="E32" s="10"/>
      <c r="F32" s="10"/>
      <c r="G32" s="10"/>
      <c r="H32" s="10"/>
      <c r="I32" s="10"/>
    </row>
    <row r="33" spans="5:9" x14ac:dyDescent="0.25">
      <c r="E33" s="10"/>
      <c r="F33" s="10"/>
      <c r="G33" s="10"/>
      <c r="H33" s="10"/>
      <c r="I33" s="10"/>
    </row>
    <row r="34" spans="5:9" x14ac:dyDescent="0.25">
      <c r="E34" s="10"/>
      <c r="F34" s="10"/>
      <c r="G34" s="10"/>
      <c r="H34" s="10"/>
      <c r="I34" s="10"/>
    </row>
    <row r="35" spans="5:9" x14ac:dyDescent="0.25">
      <c r="E35" s="10"/>
      <c r="F35" s="10"/>
      <c r="G35" s="10"/>
      <c r="H35" s="10"/>
      <c r="I35" s="10"/>
    </row>
    <row r="36" spans="5:9" x14ac:dyDescent="0.25">
      <c r="E36" s="10"/>
      <c r="F36" s="10"/>
      <c r="G36" s="10"/>
      <c r="H36" s="10"/>
      <c r="I36" s="10"/>
    </row>
    <row r="37" spans="5:9" x14ac:dyDescent="0.25">
      <c r="E37" s="10"/>
      <c r="F37" s="10"/>
      <c r="G37" s="10"/>
      <c r="H37" s="10"/>
      <c r="I37" s="10"/>
    </row>
    <row r="38" spans="5:9" x14ac:dyDescent="0.25">
      <c r="E38" s="10"/>
      <c r="F38" s="10"/>
      <c r="G38" s="10"/>
      <c r="H38" s="10"/>
      <c r="I38" s="10"/>
    </row>
    <row r="39" spans="5:9" x14ac:dyDescent="0.25">
      <c r="E39" s="10"/>
      <c r="F39" s="10"/>
      <c r="G39" s="10"/>
      <c r="H39" s="10"/>
      <c r="I39" s="10"/>
    </row>
    <row r="40" spans="5:9" x14ac:dyDescent="0.25">
      <c r="E40" s="10"/>
      <c r="F40" s="10"/>
      <c r="G40" s="10"/>
      <c r="H40" s="10"/>
      <c r="I40" s="10"/>
    </row>
  </sheetData>
  <mergeCells count="21">
    <mergeCell ref="F13:G13"/>
    <mergeCell ref="F14:G14"/>
    <mergeCell ref="C6:C7"/>
    <mergeCell ref="H6:H7"/>
    <mergeCell ref="I6:I7"/>
    <mergeCell ref="B2:I2"/>
    <mergeCell ref="L2:S2"/>
    <mergeCell ref="V2:V3"/>
    <mergeCell ref="W2:Z2"/>
    <mergeCell ref="B3:B7"/>
    <mergeCell ref="E3:G3"/>
    <mergeCell ref="K3:K5"/>
    <mergeCell ref="C4:C5"/>
    <mergeCell ref="H4:H5"/>
    <mergeCell ref="I4:I5"/>
    <mergeCell ref="K6:K8"/>
    <mergeCell ref="B8:B9"/>
    <mergeCell ref="C8:C9"/>
    <mergeCell ref="G8:G9"/>
    <mergeCell ref="H8:H9"/>
    <mergeCell ref="I8:I9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22A8-14AD-409C-94CA-BF665C93BA9A}">
  <dimension ref="B2:AC40"/>
  <sheetViews>
    <sheetView zoomScale="70" zoomScaleNormal="70" workbookViewId="0">
      <selection activeCell="N33" sqref="N33"/>
    </sheetView>
  </sheetViews>
  <sheetFormatPr defaultRowHeight="16.5" x14ac:dyDescent="0.25"/>
  <cols>
    <col min="2" max="2" width="9" style="2"/>
    <col min="3" max="3" width="13.25" style="2" customWidth="1"/>
    <col min="4" max="4" width="9" style="2" customWidth="1"/>
    <col min="5" max="7" width="20.625" style="2" customWidth="1"/>
    <col min="8" max="8" width="12" style="2" customWidth="1"/>
    <col min="9" max="9" width="14.375" style="2" customWidth="1"/>
    <col min="11" max="11" width="12.625" customWidth="1"/>
    <col min="12" max="12" width="17.25" customWidth="1"/>
    <col min="22" max="22" width="10.625" customWidth="1"/>
  </cols>
  <sheetData>
    <row r="2" spans="2:29" x14ac:dyDescent="0.25">
      <c r="B2" s="48" t="s">
        <v>145</v>
      </c>
      <c r="C2" s="48"/>
      <c r="D2" s="48"/>
      <c r="E2" s="48"/>
      <c r="F2" s="48"/>
      <c r="G2" s="48"/>
      <c r="H2" s="48"/>
      <c r="I2" s="48"/>
      <c r="K2" s="4" t="s">
        <v>40</v>
      </c>
      <c r="L2" s="48" t="s">
        <v>4</v>
      </c>
      <c r="M2" s="48"/>
      <c r="N2" s="48"/>
      <c r="O2" s="48"/>
      <c r="P2" s="48"/>
      <c r="Q2" s="48"/>
      <c r="R2" s="48"/>
      <c r="S2" s="48"/>
      <c r="T2" s="12" t="s">
        <v>36</v>
      </c>
      <c r="V2" s="48" t="s">
        <v>45</v>
      </c>
      <c r="W2" s="50" t="s">
        <v>19</v>
      </c>
      <c r="X2" s="65"/>
      <c r="Y2" s="65"/>
      <c r="Z2" s="56"/>
    </row>
    <row r="3" spans="2:29" x14ac:dyDescent="0.25">
      <c r="B3" s="48" t="s">
        <v>21</v>
      </c>
      <c r="C3" s="4" t="s">
        <v>144</v>
      </c>
      <c r="D3" s="4" t="s">
        <v>143</v>
      </c>
      <c r="E3" s="48" t="s">
        <v>22</v>
      </c>
      <c r="F3" s="48"/>
      <c r="G3" s="48"/>
      <c r="H3" s="4" t="s">
        <v>56</v>
      </c>
      <c r="I3" s="4" t="s">
        <v>37</v>
      </c>
      <c r="K3" s="53" t="s">
        <v>6</v>
      </c>
      <c r="L3" s="4" t="s">
        <v>14</v>
      </c>
      <c r="M3" s="4" t="s">
        <v>0</v>
      </c>
      <c r="N3" s="4" t="s">
        <v>1</v>
      </c>
      <c r="O3" s="4" t="s">
        <v>2</v>
      </c>
      <c r="P3" s="4" t="s">
        <v>3</v>
      </c>
      <c r="Q3" s="4" t="s">
        <v>9</v>
      </c>
      <c r="R3" s="4" t="s">
        <v>10</v>
      </c>
      <c r="S3" s="4" t="s">
        <v>11</v>
      </c>
      <c r="T3" s="4"/>
      <c r="V3" s="48"/>
      <c r="W3" s="4" t="s">
        <v>41</v>
      </c>
      <c r="X3" s="4" t="s">
        <v>42</v>
      </c>
      <c r="Y3" s="4" t="s">
        <v>43</v>
      </c>
      <c r="Z3" s="4" t="s">
        <v>44</v>
      </c>
    </row>
    <row r="4" spans="2:29" x14ac:dyDescent="0.25">
      <c r="B4" s="48"/>
      <c r="C4" s="48" t="s">
        <v>6</v>
      </c>
      <c r="D4" s="4" t="s">
        <v>20</v>
      </c>
      <c r="E4" s="4" t="s">
        <v>17</v>
      </c>
      <c r="F4" s="4" t="s">
        <v>18</v>
      </c>
      <c r="G4" s="4" t="s">
        <v>19</v>
      </c>
      <c r="H4" s="48">
        <f>15+70+20</f>
        <v>105</v>
      </c>
      <c r="I4" s="66">
        <v>45489</v>
      </c>
      <c r="K4" s="54"/>
      <c r="L4" s="4" t="s">
        <v>55</v>
      </c>
      <c r="M4" s="4">
        <v>180</v>
      </c>
      <c r="N4" s="4">
        <v>180</v>
      </c>
      <c r="O4" s="4">
        <v>60</v>
      </c>
      <c r="P4" s="4"/>
      <c r="Q4" s="4"/>
      <c r="R4" s="4"/>
      <c r="S4" s="4"/>
      <c r="T4" s="4">
        <f>SUM(M4:S4)</f>
        <v>420</v>
      </c>
      <c r="V4" s="4" t="s">
        <v>6</v>
      </c>
      <c r="W4" s="4">
        <v>5</v>
      </c>
      <c r="X4" s="4">
        <v>5</v>
      </c>
      <c r="Y4" s="4">
        <v>4</v>
      </c>
      <c r="Z4" s="4">
        <v>3</v>
      </c>
    </row>
    <row r="5" spans="2:29" x14ac:dyDescent="0.25">
      <c r="B5" s="48"/>
      <c r="C5" s="48"/>
      <c r="D5" s="4" t="s">
        <v>16</v>
      </c>
      <c r="E5" s="5" t="s">
        <v>87</v>
      </c>
      <c r="F5" s="5" t="s">
        <v>88</v>
      </c>
      <c r="G5" s="5" t="s">
        <v>89</v>
      </c>
      <c r="H5" s="48"/>
      <c r="I5" s="68"/>
      <c r="K5" s="55"/>
      <c r="L5" s="4" t="s">
        <v>15</v>
      </c>
      <c r="M5" s="4"/>
      <c r="O5" s="4">
        <v>90</v>
      </c>
      <c r="P5" s="14"/>
      <c r="Q5" s="4"/>
      <c r="R5" s="4"/>
      <c r="S5" s="4"/>
      <c r="T5" s="4"/>
      <c r="V5" s="4" t="s">
        <v>8</v>
      </c>
      <c r="W5" s="13">
        <v>5</v>
      </c>
      <c r="X5" s="13">
        <v>5</v>
      </c>
      <c r="Y5" s="13">
        <v>4</v>
      </c>
      <c r="Z5" s="13">
        <v>3</v>
      </c>
    </row>
    <row r="6" spans="2:29" x14ac:dyDescent="0.25">
      <c r="B6" s="48"/>
      <c r="C6" s="48" t="s">
        <v>31</v>
      </c>
      <c r="D6" s="4" t="s">
        <v>20</v>
      </c>
      <c r="E6" s="4" t="s">
        <v>17</v>
      </c>
      <c r="F6" s="4" t="s">
        <v>18</v>
      </c>
      <c r="G6" s="4" t="s">
        <v>19</v>
      </c>
      <c r="H6" s="48">
        <f>5+10+25</f>
        <v>40</v>
      </c>
      <c r="I6" s="68"/>
      <c r="K6" s="48" t="s">
        <v>8</v>
      </c>
      <c r="L6" s="4" t="s">
        <v>14</v>
      </c>
      <c r="M6" s="4" t="s">
        <v>0</v>
      </c>
      <c r="N6" s="4" t="s">
        <v>1</v>
      </c>
      <c r="O6" s="4" t="s">
        <v>2</v>
      </c>
      <c r="P6" s="4" t="s">
        <v>3</v>
      </c>
      <c r="Q6" s="4" t="s">
        <v>9</v>
      </c>
      <c r="R6" s="4" t="s">
        <v>10</v>
      </c>
      <c r="S6" s="4" t="s">
        <v>11</v>
      </c>
      <c r="T6" s="4"/>
    </row>
    <row r="7" spans="2:29" x14ac:dyDescent="0.25">
      <c r="B7" s="48"/>
      <c r="C7" s="48"/>
      <c r="D7" s="4" t="s">
        <v>16</v>
      </c>
      <c r="E7" s="5" t="s">
        <v>90</v>
      </c>
      <c r="F7" s="5" t="s">
        <v>91</v>
      </c>
      <c r="G7" s="5" t="s">
        <v>92</v>
      </c>
      <c r="H7" s="48"/>
      <c r="I7" s="67"/>
      <c r="K7" s="48"/>
      <c r="L7" s="4" t="s">
        <v>55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f>SUM(M7:S7)</f>
        <v>0</v>
      </c>
    </row>
    <row r="8" spans="2:29" x14ac:dyDescent="0.25">
      <c r="B8" s="48" t="s">
        <v>27</v>
      </c>
      <c r="C8" s="48" t="s">
        <v>35</v>
      </c>
      <c r="D8" s="4" t="s">
        <v>143</v>
      </c>
      <c r="E8" s="4" t="s">
        <v>23</v>
      </c>
      <c r="F8" s="4" t="s">
        <v>24</v>
      </c>
      <c r="G8" s="48"/>
      <c r="H8" s="48"/>
      <c r="I8" s="51"/>
      <c r="K8" s="48"/>
      <c r="L8" s="4" t="s">
        <v>15</v>
      </c>
      <c r="M8" s="4">
        <v>100</v>
      </c>
      <c r="N8" s="4"/>
      <c r="O8" s="4"/>
      <c r="P8" s="4"/>
      <c r="Q8" s="4"/>
      <c r="R8" s="4"/>
      <c r="S8" s="4"/>
      <c r="T8" s="4"/>
    </row>
    <row r="9" spans="2:29" x14ac:dyDescent="0.25">
      <c r="B9" s="48"/>
      <c r="C9" s="48"/>
      <c r="D9" s="4" t="s">
        <v>16</v>
      </c>
      <c r="E9" s="4" t="s">
        <v>81</v>
      </c>
      <c r="F9" s="4" t="s">
        <v>81</v>
      </c>
      <c r="G9" s="48"/>
      <c r="H9" s="48"/>
      <c r="I9" s="51"/>
      <c r="K9" s="7"/>
      <c r="L9" s="7"/>
      <c r="M9" s="7"/>
      <c r="N9" s="10"/>
      <c r="O9" s="10"/>
      <c r="P9" s="10"/>
      <c r="Q9" s="10"/>
      <c r="R9" s="10"/>
      <c r="S9" s="10"/>
      <c r="T9" s="7"/>
    </row>
    <row r="10" spans="2:29" x14ac:dyDescent="0.25">
      <c r="B10" s="7"/>
      <c r="C10" s="7"/>
      <c r="D10" s="7"/>
      <c r="E10" s="7"/>
      <c r="F10" s="7"/>
      <c r="G10" s="7"/>
      <c r="H10" s="2" t="s">
        <v>38</v>
      </c>
      <c r="I10" s="2" t="s">
        <v>39</v>
      </c>
    </row>
    <row r="11" spans="2:29" x14ac:dyDescent="0.25">
      <c r="H11" s="2">
        <f>SUM(H4:H9)</f>
        <v>145</v>
      </c>
      <c r="I11" s="2">
        <v>1</v>
      </c>
    </row>
    <row r="12" spans="2:29" x14ac:dyDescent="0.25">
      <c r="E12" s="7"/>
    </row>
    <row r="13" spans="2:29" x14ac:dyDescent="0.25">
      <c r="E13" s="7"/>
      <c r="F13" s="48" t="s">
        <v>83</v>
      </c>
      <c r="G13" s="48"/>
      <c r="S13" s="15"/>
      <c r="T13" s="15"/>
      <c r="U13" s="15"/>
      <c r="V13" s="7"/>
      <c r="W13" s="7"/>
      <c r="X13" s="7"/>
      <c r="Y13" s="7"/>
      <c r="Z13" s="7"/>
      <c r="AA13" s="15"/>
      <c r="AB13" s="15"/>
      <c r="AC13" s="15"/>
    </row>
    <row r="14" spans="2:29" x14ac:dyDescent="0.25">
      <c r="E14" s="7"/>
      <c r="F14" s="48" t="s">
        <v>93</v>
      </c>
      <c r="G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 x14ac:dyDescent="0.25">
      <c r="E15" s="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 x14ac:dyDescent="0.25"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5:29" x14ac:dyDescent="0.25">
      <c r="F17" s="48" t="s">
        <v>49</v>
      </c>
      <c r="G17" s="48"/>
      <c r="S17" s="15"/>
      <c r="T17" s="15"/>
      <c r="U17" s="15"/>
      <c r="V17" s="7"/>
      <c r="W17" s="7"/>
      <c r="X17" s="7"/>
      <c r="Y17" s="7"/>
      <c r="Z17" s="7"/>
      <c r="AA17" s="15"/>
      <c r="AB17" s="15"/>
      <c r="AC17" s="15"/>
    </row>
    <row r="18" spans="5:29" x14ac:dyDescent="0.25">
      <c r="F18" s="48"/>
      <c r="G18" s="4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5:29" x14ac:dyDescent="0.25"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5:29" x14ac:dyDescent="0.25">
      <c r="F20" s="10"/>
      <c r="G20" s="10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5:29" x14ac:dyDescent="0.25">
      <c r="F21" s="10"/>
      <c r="G21" s="10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5:29" x14ac:dyDescent="0.25">
      <c r="E22" s="10"/>
      <c r="F22" s="10"/>
      <c r="G22" s="10"/>
      <c r="H22" s="10"/>
      <c r="I22" s="10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5:29" x14ac:dyDescent="0.25">
      <c r="E23" s="10"/>
      <c r="F23" s="10"/>
      <c r="G23" s="10"/>
      <c r="H23" s="10"/>
      <c r="I23" s="10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5:29" x14ac:dyDescent="0.25">
      <c r="E24" s="10"/>
      <c r="F24" s="10"/>
      <c r="G24" s="10"/>
      <c r="H24" s="10"/>
      <c r="I24" s="10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5:29" x14ac:dyDescent="0.25">
      <c r="E25" s="10"/>
      <c r="F25" s="10"/>
      <c r="G25" s="10"/>
      <c r="H25" s="10"/>
      <c r="I25" s="10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5:29" x14ac:dyDescent="0.25">
      <c r="E26" s="10"/>
      <c r="F26" s="10"/>
      <c r="G26" s="10"/>
      <c r="H26" s="10"/>
      <c r="I26" s="10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5:29" x14ac:dyDescent="0.25">
      <c r="E27" s="10"/>
      <c r="F27" s="10"/>
      <c r="G27" s="10"/>
      <c r="H27" s="10"/>
      <c r="I27" s="10"/>
    </row>
    <row r="28" spans="5:29" x14ac:dyDescent="0.25">
      <c r="E28" s="10"/>
      <c r="F28" s="10"/>
      <c r="G28" s="10"/>
      <c r="H28" s="10"/>
      <c r="I28" s="10"/>
    </row>
    <row r="29" spans="5:29" x14ac:dyDescent="0.25">
      <c r="E29" s="10"/>
      <c r="F29" s="10"/>
      <c r="G29" s="10"/>
      <c r="H29" s="10"/>
      <c r="I29" s="10"/>
    </row>
    <row r="30" spans="5:29" x14ac:dyDescent="0.25">
      <c r="E30" s="10"/>
      <c r="F30" s="10"/>
      <c r="G30" s="10"/>
      <c r="H30" s="10"/>
      <c r="I30" s="10"/>
    </row>
    <row r="31" spans="5:29" x14ac:dyDescent="0.25">
      <c r="E31" s="10"/>
      <c r="F31" s="10"/>
      <c r="G31" s="10"/>
      <c r="H31" s="10"/>
      <c r="I31" s="10"/>
    </row>
    <row r="32" spans="5:29" x14ac:dyDescent="0.25">
      <c r="E32" s="10"/>
      <c r="F32" s="10"/>
      <c r="G32" s="10"/>
      <c r="H32" s="10"/>
      <c r="I32" s="10"/>
    </row>
    <row r="33" spans="5:9" x14ac:dyDescent="0.25">
      <c r="E33" s="10"/>
      <c r="F33" s="10"/>
      <c r="G33" s="10"/>
      <c r="H33" s="10"/>
      <c r="I33" s="10"/>
    </row>
    <row r="34" spans="5:9" x14ac:dyDescent="0.25">
      <c r="E34" s="10"/>
      <c r="F34" s="10"/>
      <c r="G34" s="10"/>
      <c r="H34" s="10"/>
      <c r="I34" s="10"/>
    </row>
    <row r="35" spans="5:9" x14ac:dyDescent="0.25">
      <c r="E35" s="10"/>
      <c r="F35" s="10"/>
      <c r="G35" s="10"/>
      <c r="H35" s="10"/>
      <c r="I35" s="10"/>
    </row>
    <row r="36" spans="5:9" x14ac:dyDescent="0.25">
      <c r="E36" s="10"/>
      <c r="F36" s="10"/>
      <c r="G36" s="10"/>
      <c r="H36" s="10"/>
      <c r="I36" s="10"/>
    </row>
    <row r="37" spans="5:9" x14ac:dyDescent="0.25">
      <c r="E37" s="10"/>
      <c r="F37" s="10"/>
      <c r="G37" s="10"/>
      <c r="H37" s="10"/>
      <c r="I37" s="10"/>
    </row>
    <row r="38" spans="5:9" x14ac:dyDescent="0.25">
      <c r="E38" s="10"/>
      <c r="F38" s="10"/>
      <c r="G38" s="10"/>
      <c r="H38" s="10"/>
      <c r="I38" s="10"/>
    </row>
    <row r="39" spans="5:9" x14ac:dyDescent="0.25">
      <c r="E39" s="10"/>
      <c r="F39" s="10"/>
      <c r="G39" s="10"/>
      <c r="H39" s="10"/>
      <c r="I39" s="10"/>
    </row>
    <row r="40" spans="5:9" x14ac:dyDescent="0.25">
      <c r="E40" s="10"/>
      <c r="F40" s="10"/>
      <c r="G40" s="10"/>
      <c r="H40" s="10"/>
      <c r="I40" s="10"/>
    </row>
  </sheetData>
  <mergeCells count="22">
    <mergeCell ref="F18:G18"/>
    <mergeCell ref="I8:I9"/>
    <mergeCell ref="F13:G13"/>
    <mergeCell ref="F14:G14"/>
    <mergeCell ref="I4:I7"/>
    <mergeCell ref="F17:G17"/>
    <mergeCell ref="B2:I2"/>
    <mergeCell ref="L2:S2"/>
    <mergeCell ref="V2:V3"/>
    <mergeCell ref="W2:Z2"/>
    <mergeCell ref="B3:B7"/>
    <mergeCell ref="E3:G3"/>
    <mergeCell ref="K3:K5"/>
    <mergeCell ref="C4:C5"/>
    <mergeCell ref="H4:H5"/>
    <mergeCell ref="C6:C7"/>
    <mergeCell ref="H6:H7"/>
    <mergeCell ref="K6:K8"/>
    <mergeCell ref="B8:B9"/>
    <mergeCell ref="C8:C9"/>
    <mergeCell ref="G8:G9"/>
    <mergeCell ref="H8:H9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0381-FDE9-4D09-9250-34C1758C89E1}">
  <dimension ref="B2:AC40"/>
  <sheetViews>
    <sheetView zoomScale="70" zoomScaleNormal="70" workbookViewId="0">
      <selection activeCell="P41" sqref="P41"/>
    </sheetView>
  </sheetViews>
  <sheetFormatPr defaultRowHeight="16.5" x14ac:dyDescent="0.25"/>
  <cols>
    <col min="2" max="2" width="9" style="2"/>
    <col min="3" max="3" width="13.25" style="2" customWidth="1"/>
    <col min="4" max="4" width="9" style="2" customWidth="1"/>
    <col min="5" max="7" width="20.625" style="2" customWidth="1"/>
    <col min="8" max="8" width="12" style="2" customWidth="1"/>
    <col min="9" max="9" width="14.375" style="2" customWidth="1"/>
    <col min="11" max="11" width="12.625" customWidth="1"/>
    <col min="12" max="12" width="17.25" customWidth="1"/>
    <col min="22" max="22" width="10.625" customWidth="1"/>
  </cols>
  <sheetData>
    <row r="2" spans="2:29" x14ac:dyDescent="0.25">
      <c r="B2" s="48" t="s">
        <v>145</v>
      </c>
      <c r="C2" s="48"/>
      <c r="D2" s="48"/>
      <c r="E2" s="48"/>
      <c r="F2" s="48"/>
      <c r="G2" s="48"/>
      <c r="H2" s="48"/>
      <c r="I2" s="48"/>
      <c r="K2" s="4" t="s">
        <v>40</v>
      </c>
      <c r="L2" s="48" t="s">
        <v>4</v>
      </c>
      <c r="M2" s="48"/>
      <c r="N2" s="48"/>
      <c r="O2" s="48"/>
      <c r="P2" s="48"/>
      <c r="Q2" s="48"/>
      <c r="R2" s="48"/>
      <c r="S2" s="48"/>
      <c r="T2" s="12" t="s">
        <v>36</v>
      </c>
      <c r="V2" s="48" t="s">
        <v>45</v>
      </c>
      <c r="W2" s="50" t="s">
        <v>19</v>
      </c>
      <c r="X2" s="65"/>
      <c r="Y2" s="65"/>
      <c r="Z2" s="56"/>
    </row>
    <row r="3" spans="2:29" x14ac:dyDescent="0.25">
      <c r="B3" s="48" t="s">
        <v>21</v>
      </c>
      <c r="C3" s="4" t="s">
        <v>144</v>
      </c>
      <c r="D3" s="4" t="s">
        <v>143</v>
      </c>
      <c r="E3" s="48" t="s">
        <v>22</v>
      </c>
      <c r="F3" s="48"/>
      <c r="G3" s="48"/>
      <c r="H3" s="4" t="s">
        <v>56</v>
      </c>
      <c r="I3" s="4" t="s">
        <v>37</v>
      </c>
      <c r="K3" s="53" t="s">
        <v>6</v>
      </c>
      <c r="L3" s="4" t="s">
        <v>14</v>
      </c>
      <c r="M3" s="4" t="s">
        <v>0</v>
      </c>
      <c r="N3" s="4" t="s">
        <v>1</v>
      </c>
      <c r="O3" s="4" t="s">
        <v>2</v>
      </c>
      <c r="P3" s="4" t="s">
        <v>3</v>
      </c>
      <c r="Q3" s="4" t="s">
        <v>9</v>
      </c>
      <c r="R3" s="4" t="s">
        <v>10</v>
      </c>
      <c r="S3" s="4" t="s">
        <v>11</v>
      </c>
      <c r="T3" s="4"/>
      <c r="V3" s="48"/>
      <c r="W3" s="4" t="s">
        <v>41</v>
      </c>
      <c r="X3" s="4" t="s">
        <v>42</v>
      </c>
      <c r="Y3" s="4" t="s">
        <v>43</v>
      </c>
      <c r="Z3" s="4" t="s">
        <v>44</v>
      </c>
    </row>
    <row r="4" spans="2:29" x14ac:dyDescent="0.25">
      <c r="B4" s="48"/>
      <c r="C4" s="48" t="s">
        <v>6</v>
      </c>
      <c r="D4" s="4" t="s">
        <v>20</v>
      </c>
      <c r="E4" s="4" t="s">
        <v>17</v>
      </c>
      <c r="F4" s="4" t="s">
        <v>18</v>
      </c>
      <c r="G4" s="4" t="s">
        <v>19</v>
      </c>
      <c r="H4" s="48">
        <f>15+50+20</f>
        <v>85</v>
      </c>
      <c r="I4" s="66">
        <v>45481</v>
      </c>
      <c r="K4" s="54"/>
      <c r="L4" s="4" t="s">
        <v>55</v>
      </c>
      <c r="M4" s="4">
        <v>180</v>
      </c>
      <c r="N4" s="4">
        <v>180</v>
      </c>
      <c r="O4" s="4">
        <v>180</v>
      </c>
      <c r="P4" s="4">
        <v>90</v>
      </c>
      <c r="Q4" s="4">
        <v>60</v>
      </c>
      <c r="R4" s="4">
        <v>0</v>
      </c>
      <c r="S4" s="4">
        <v>0</v>
      </c>
      <c r="T4" s="4">
        <f>SUM(M4:S4)</f>
        <v>690</v>
      </c>
      <c r="V4" s="4" t="s">
        <v>6</v>
      </c>
      <c r="W4" s="4">
        <v>5</v>
      </c>
      <c r="X4" s="4">
        <v>5</v>
      </c>
      <c r="Y4" s="4">
        <v>3</v>
      </c>
      <c r="Z4" s="4">
        <v>2</v>
      </c>
    </row>
    <row r="5" spans="2:29" x14ac:dyDescent="0.25">
      <c r="B5" s="48"/>
      <c r="C5" s="48"/>
      <c r="D5" s="4" t="s">
        <v>16</v>
      </c>
      <c r="E5" s="5" t="s">
        <v>98</v>
      </c>
      <c r="F5" s="5" t="s">
        <v>99</v>
      </c>
      <c r="G5" s="5" t="s">
        <v>100</v>
      </c>
      <c r="H5" s="48"/>
      <c r="I5" s="67"/>
      <c r="K5" s="55"/>
      <c r="L5" s="4" t="s">
        <v>15</v>
      </c>
      <c r="M5" s="4"/>
      <c r="O5" s="4"/>
      <c r="P5" s="14"/>
      <c r="Q5" s="4"/>
      <c r="R5" s="4"/>
      <c r="S5" s="4"/>
      <c r="T5" s="4"/>
      <c r="V5" s="4" t="s">
        <v>8</v>
      </c>
      <c r="W5" s="13">
        <v>1</v>
      </c>
      <c r="X5" s="13">
        <v>1</v>
      </c>
      <c r="Y5" s="13">
        <v>2</v>
      </c>
      <c r="Z5" s="13">
        <v>1</v>
      </c>
    </row>
    <row r="6" spans="2:29" x14ac:dyDescent="0.25">
      <c r="B6" s="48"/>
      <c r="C6" s="48" t="s">
        <v>31</v>
      </c>
      <c r="D6" s="4" t="s">
        <v>20</v>
      </c>
      <c r="E6" s="4" t="s">
        <v>17</v>
      </c>
      <c r="F6" s="4" t="s">
        <v>18</v>
      </c>
      <c r="G6" s="4" t="s">
        <v>19</v>
      </c>
      <c r="H6" s="48">
        <f>10+25+25</f>
        <v>60</v>
      </c>
      <c r="I6" s="66">
        <v>45489</v>
      </c>
      <c r="K6" s="48" t="s">
        <v>8</v>
      </c>
      <c r="L6" s="4" t="s">
        <v>14</v>
      </c>
      <c r="M6" s="4" t="s">
        <v>0</v>
      </c>
      <c r="N6" s="4" t="s">
        <v>1</v>
      </c>
      <c r="O6" s="4" t="s">
        <v>2</v>
      </c>
      <c r="P6" s="4" t="s">
        <v>3</v>
      </c>
      <c r="Q6" s="4" t="s">
        <v>9</v>
      </c>
      <c r="R6" s="4" t="s">
        <v>10</v>
      </c>
      <c r="S6" s="4" t="s">
        <v>11</v>
      </c>
      <c r="T6" s="4"/>
    </row>
    <row r="7" spans="2:29" x14ac:dyDescent="0.25">
      <c r="B7" s="48"/>
      <c r="C7" s="48"/>
      <c r="D7" s="4" t="s">
        <v>16</v>
      </c>
      <c r="E7" s="5" t="s">
        <v>101</v>
      </c>
      <c r="F7" s="5" t="s">
        <v>102</v>
      </c>
      <c r="G7" s="5" t="s">
        <v>103</v>
      </c>
      <c r="H7" s="48"/>
      <c r="I7" s="67"/>
      <c r="K7" s="48"/>
      <c r="L7" s="4" t="s">
        <v>55</v>
      </c>
      <c r="M7" s="4">
        <v>30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f>SUM(M7:S7)</f>
        <v>30</v>
      </c>
    </row>
    <row r="8" spans="2:29" x14ac:dyDescent="0.25">
      <c r="B8" s="48" t="s">
        <v>27</v>
      </c>
      <c r="C8" s="48" t="s">
        <v>35</v>
      </c>
      <c r="D8" s="4" t="s">
        <v>143</v>
      </c>
      <c r="E8" s="4" t="s">
        <v>23</v>
      </c>
      <c r="F8" s="4" t="s">
        <v>24</v>
      </c>
      <c r="G8" s="48"/>
      <c r="H8" s="48"/>
      <c r="I8" s="51"/>
      <c r="K8" s="48"/>
      <c r="L8" s="4" t="s">
        <v>15</v>
      </c>
      <c r="M8" s="4"/>
      <c r="N8" s="4"/>
      <c r="O8" s="4"/>
      <c r="P8" s="4"/>
      <c r="Q8" s="4"/>
      <c r="R8" s="4"/>
      <c r="S8" s="4"/>
      <c r="T8" s="4"/>
    </row>
    <row r="9" spans="2:29" x14ac:dyDescent="0.25">
      <c r="B9" s="48"/>
      <c r="C9" s="48"/>
      <c r="D9" s="4" t="s">
        <v>16</v>
      </c>
      <c r="E9" s="4" t="s">
        <v>81</v>
      </c>
      <c r="F9" s="4" t="s">
        <v>81</v>
      </c>
      <c r="G9" s="48"/>
      <c r="H9" s="48"/>
      <c r="I9" s="51"/>
      <c r="K9" s="7"/>
      <c r="L9" s="7"/>
      <c r="M9" s="7"/>
      <c r="N9" s="10"/>
      <c r="O9" s="10"/>
      <c r="P9" s="10"/>
      <c r="Q9" s="10"/>
      <c r="R9" s="10"/>
      <c r="S9" s="10"/>
      <c r="T9" s="7"/>
    </row>
    <row r="10" spans="2:29" x14ac:dyDescent="0.25">
      <c r="B10" s="7"/>
      <c r="C10" s="7"/>
      <c r="D10" s="7"/>
      <c r="E10" s="7"/>
      <c r="F10" s="7"/>
      <c r="G10" s="7"/>
      <c r="H10" s="2" t="s">
        <v>38</v>
      </c>
      <c r="I10" s="2" t="s">
        <v>39</v>
      </c>
    </row>
    <row r="11" spans="2:29" x14ac:dyDescent="0.25">
      <c r="H11" s="2">
        <f>SUM(H4:H9)</f>
        <v>145</v>
      </c>
      <c r="I11" s="2">
        <v>2</v>
      </c>
    </row>
    <row r="12" spans="2:29" x14ac:dyDescent="0.25">
      <c r="E12" s="7"/>
    </row>
    <row r="13" spans="2:29" x14ac:dyDescent="0.25">
      <c r="E13" s="7"/>
      <c r="F13" s="48" t="s">
        <v>83</v>
      </c>
      <c r="G13" s="48"/>
      <c r="S13" s="15"/>
      <c r="T13" s="15"/>
      <c r="U13" s="15"/>
      <c r="V13" s="7"/>
      <c r="W13" s="7"/>
      <c r="X13" s="7"/>
      <c r="Y13" s="7"/>
      <c r="Z13" s="7"/>
      <c r="AA13" s="15"/>
      <c r="AB13" s="15"/>
      <c r="AC13" s="15"/>
    </row>
    <row r="14" spans="2:29" x14ac:dyDescent="0.25">
      <c r="E14" s="7"/>
      <c r="F14" s="48"/>
      <c r="G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 x14ac:dyDescent="0.25">
      <c r="E15" s="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 x14ac:dyDescent="0.25"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5:29" x14ac:dyDescent="0.25">
      <c r="F17" s="48" t="s">
        <v>49</v>
      </c>
      <c r="G17" s="48"/>
      <c r="S17" s="15"/>
      <c r="T17" s="15"/>
      <c r="U17" s="15"/>
      <c r="V17" s="7"/>
      <c r="W17" s="7"/>
      <c r="X17" s="7"/>
      <c r="Y17" s="7"/>
      <c r="Z17" s="7"/>
      <c r="AA17" s="15"/>
      <c r="AB17" s="15"/>
      <c r="AC17" s="15"/>
    </row>
    <row r="18" spans="5:29" x14ac:dyDescent="0.25">
      <c r="F18" s="69" t="s">
        <v>110</v>
      </c>
      <c r="G18" s="4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5:29" x14ac:dyDescent="0.25">
      <c r="F19" s="48"/>
      <c r="G19" s="48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5:29" x14ac:dyDescent="0.25">
      <c r="F20" s="10"/>
      <c r="G20" s="10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5:29" x14ac:dyDescent="0.25">
      <c r="F21" s="10"/>
      <c r="G21" s="10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5:29" x14ac:dyDescent="0.25">
      <c r="E22" s="10"/>
      <c r="F22" s="10"/>
      <c r="G22" s="10"/>
      <c r="H22" s="10"/>
      <c r="I22" s="10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5:29" x14ac:dyDescent="0.25">
      <c r="E23" s="10"/>
      <c r="F23" s="10"/>
      <c r="G23" s="10"/>
      <c r="H23" s="10"/>
      <c r="I23" s="10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5:29" x14ac:dyDescent="0.25">
      <c r="E24" s="10"/>
      <c r="F24" s="10"/>
      <c r="G24" s="10"/>
      <c r="H24" s="10"/>
      <c r="I24" s="10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5:29" x14ac:dyDescent="0.25">
      <c r="E25" s="10"/>
      <c r="F25" s="10"/>
      <c r="G25" s="10"/>
      <c r="H25" s="10"/>
      <c r="I25" s="10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5:29" x14ac:dyDescent="0.25">
      <c r="E26" s="10"/>
      <c r="F26" s="10"/>
      <c r="G26" s="10"/>
      <c r="H26" s="10"/>
      <c r="I26" s="10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5:29" x14ac:dyDescent="0.25">
      <c r="E27" s="10"/>
      <c r="F27" s="10"/>
      <c r="G27" s="10"/>
      <c r="H27" s="10"/>
      <c r="I27" s="10"/>
    </row>
    <row r="28" spans="5:29" x14ac:dyDescent="0.25">
      <c r="E28" s="10"/>
      <c r="F28" s="10"/>
      <c r="G28" s="10"/>
      <c r="H28" s="10"/>
      <c r="I28" s="10"/>
    </row>
    <row r="29" spans="5:29" x14ac:dyDescent="0.25">
      <c r="E29" s="10"/>
      <c r="F29" s="10"/>
      <c r="G29" s="10"/>
      <c r="H29" s="10"/>
      <c r="I29" s="10"/>
    </row>
    <row r="30" spans="5:29" x14ac:dyDescent="0.25">
      <c r="E30" s="10"/>
      <c r="F30" s="10"/>
      <c r="G30" s="10"/>
      <c r="H30" s="10"/>
      <c r="I30" s="10"/>
    </row>
    <row r="31" spans="5:29" x14ac:dyDescent="0.25">
      <c r="E31" s="10"/>
      <c r="F31" s="10"/>
      <c r="G31" s="10"/>
      <c r="H31" s="10"/>
      <c r="I31" s="10"/>
    </row>
    <row r="32" spans="5:29" x14ac:dyDescent="0.25">
      <c r="E32" s="10"/>
      <c r="F32" s="10"/>
      <c r="G32" s="10"/>
      <c r="H32" s="10"/>
      <c r="I32" s="10"/>
    </row>
    <row r="33" spans="5:9" x14ac:dyDescent="0.25">
      <c r="E33" s="10"/>
      <c r="F33" s="10"/>
      <c r="G33" s="10"/>
      <c r="H33" s="10"/>
      <c r="I33" s="10"/>
    </row>
    <row r="34" spans="5:9" x14ac:dyDescent="0.25">
      <c r="E34" s="10"/>
      <c r="F34" s="10"/>
      <c r="G34" s="10"/>
      <c r="H34" s="10"/>
      <c r="I34" s="10"/>
    </row>
    <row r="35" spans="5:9" x14ac:dyDescent="0.25">
      <c r="E35" s="10"/>
      <c r="F35" s="10"/>
      <c r="G35" s="10"/>
      <c r="H35" s="10"/>
      <c r="I35" s="10"/>
    </row>
    <row r="36" spans="5:9" x14ac:dyDescent="0.25">
      <c r="E36" s="10"/>
      <c r="F36" s="10"/>
      <c r="G36" s="10"/>
      <c r="H36" s="10"/>
      <c r="I36" s="10"/>
    </row>
    <row r="37" spans="5:9" x14ac:dyDescent="0.25">
      <c r="E37" s="10"/>
      <c r="F37" s="10"/>
      <c r="G37" s="10"/>
      <c r="H37" s="10"/>
      <c r="I37" s="10"/>
    </row>
    <row r="38" spans="5:9" x14ac:dyDescent="0.25">
      <c r="E38" s="10"/>
      <c r="F38" s="10"/>
      <c r="G38" s="10"/>
      <c r="H38" s="10"/>
      <c r="I38" s="10"/>
    </row>
    <row r="39" spans="5:9" x14ac:dyDescent="0.25">
      <c r="E39" s="10"/>
      <c r="F39" s="10"/>
      <c r="G39" s="10"/>
      <c r="H39" s="10"/>
      <c r="I39" s="10"/>
    </row>
    <row r="40" spans="5:9" x14ac:dyDescent="0.25">
      <c r="E40" s="10"/>
      <c r="F40" s="10"/>
      <c r="G40" s="10"/>
      <c r="H40" s="10"/>
      <c r="I40" s="10"/>
    </row>
  </sheetData>
  <mergeCells count="23">
    <mergeCell ref="F18:G19"/>
    <mergeCell ref="C6:C7"/>
    <mergeCell ref="H6:H7"/>
    <mergeCell ref="K6:K8"/>
    <mergeCell ref="B8:B9"/>
    <mergeCell ref="C8:C9"/>
    <mergeCell ref="G8:G9"/>
    <mergeCell ref="H8:H9"/>
    <mergeCell ref="I8:I9"/>
    <mergeCell ref="F13:G13"/>
    <mergeCell ref="F14:G14"/>
    <mergeCell ref="F17:G17"/>
    <mergeCell ref="I6:I7"/>
    <mergeCell ref="B2:I2"/>
    <mergeCell ref="L2:S2"/>
    <mergeCell ref="V2:V3"/>
    <mergeCell ref="W2:Z2"/>
    <mergeCell ref="B3:B7"/>
    <mergeCell ref="E3:G3"/>
    <mergeCell ref="K3:K5"/>
    <mergeCell ref="C4:C5"/>
    <mergeCell ref="H4:H5"/>
    <mergeCell ref="I4:I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2725-3423-4147-B40E-6B6F7B96972E}">
  <dimension ref="B2:AC40"/>
  <sheetViews>
    <sheetView zoomScale="70" zoomScaleNormal="70" workbookViewId="0">
      <selection activeCell="M37" sqref="M37"/>
    </sheetView>
  </sheetViews>
  <sheetFormatPr defaultRowHeight="16.5" x14ac:dyDescent="0.25"/>
  <cols>
    <col min="2" max="2" width="9" style="2"/>
    <col min="3" max="3" width="13.25" style="2" customWidth="1"/>
    <col min="4" max="4" width="9" style="2" customWidth="1"/>
    <col min="5" max="7" width="20.625" style="2" customWidth="1"/>
    <col min="8" max="8" width="12" style="2" customWidth="1"/>
    <col min="9" max="9" width="14.375" style="2" customWidth="1"/>
    <col min="11" max="11" width="12.625" customWidth="1"/>
    <col min="12" max="12" width="17.25" customWidth="1"/>
    <col min="22" max="22" width="10.625" customWidth="1"/>
  </cols>
  <sheetData>
    <row r="2" spans="2:29" x14ac:dyDescent="0.25">
      <c r="B2" s="48" t="s">
        <v>145</v>
      </c>
      <c r="C2" s="48"/>
      <c r="D2" s="48"/>
      <c r="E2" s="48"/>
      <c r="F2" s="48"/>
      <c r="G2" s="48"/>
      <c r="H2" s="48"/>
      <c r="I2" s="48"/>
      <c r="K2" s="4" t="s">
        <v>40</v>
      </c>
      <c r="L2" s="48" t="s">
        <v>4</v>
      </c>
      <c r="M2" s="48"/>
      <c r="N2" s="48"/>
      <c r="O2" s="48"/>
      <c r="P2" s="48"/>
      <c r="Q2" s="48"/>
      <c r="R2" s="48"/>
      <c r="S2" s="48"/>
      <c r="T2" s="12" t="s">
        <v>36</v>
      </c>
      <c r="V2" s="48" t="s">
        <v>45</v>
      </c>
      <c r="W2" s="50" t="s">
        <v>19</v>
      </c>
      <c r="X2" s="65"/>
      <c r="Y2" s="65"/>
      <c r="Z2" s="56"/>
    </row>
    <row r="3" spans="2:29" x14ac:dyDescent="0.25">
      <c r="B3" s="48" t="s">
        <v>21</v>
      </c>
      <c r="C3" s="4" t="s">
        <v>144</v>
      </c>
      <c r="D3" s="4" t="s">
        <v>143</v>
      </c>
      <c r="E3" s="48" t="s">
        <v>22</v>
      </c>
      <c r="F3" s="48"/>
      <c r="G3" s="48"/>
      <c r="H3" s="4" t="s">
        <v>56</v>
      </c>
      <c r="I3" s="4" t="s">
        <v>37</v>
      </c>
      <c r="K3" s="53" t="s">
        <v>6</v>
      </c>
      <c r="L3" s="4" t="s">
        <v>14</v>
      </c>
      <c r="M3" s="4" t="s">
        <v>0</v>
      </c>
      <c r="N3" s="4" t="s">
        <v>1</v>
      </c>
      <c r="O3" s="4" t="s">
        <v>2</v>
      </c>
      <c r="P3" s="4" t="s">
        <v>3</v>
      </c>
      <c r="Q3" s="4" t="s">
        <v>9</v>
      </c>
      <c r="R3" s="4" t="s">
        <v>10</v>
      </c>
      <c r="S3" s="4" t="s">
        <v>11</v>
      </c>
      <c r="T3" s="4"/>
      <c r="V3" s="48"/>
      <c r="W3" s="4" t="s">
        <v>41</v>
      </c>
      <c r="X3" s="4" t="s">
        <v>42</v>
      </c>
      <c r="Y3" s="4" t="s">
        <v>43</v>
      </c>
      <c r="Z3" s="4" t="s">
        <v>44</v>
      </c>
    </row>
    <row r="4" spans="2:29" x14ac:dyDescent="0.25">
      <c r="B4" s="48"/>
      <c r="C4" s="48" t="s">
        <v>6</v>
      </c>
      <c r="D4" s="4" t="s">
        <v>20</v>
      </c>
      <c r="E4" s="4" t="s">
        <v>17</v>
      </c>
      <c r="F4" s="4" t="s">
        <v>18</v>
      </c>
      <c r="G4" s="4" t="s">
        <v>19</v>
      </c>
      <c r="H4" s="48">
        <f>10+30+20</f>
        <v>60</v>
      </c>
      <c r="I4" s="66">
        <v>45482</v>
      </c>
      <c r="K4" s="54"/>
      <c r="L4" s="4" t="s">
        <v>55</v>
      </c>
      <c r="M4" s="4"/>
      <c r="N4" s="4"/>
      <c r="O4" s="4"/>
      <c r="P4" s="4"/>
      <c r="Q4" s="4"/>
      <c r="R4" s="4"/>
      <c r="S4" s="4"/>
      <c r="T4" s="4">
        <f>SUM(M4:S4)</f>
        <v>0</v>
      </c>
      <c r="V4" s="4" t="s">
        <v>6</v>
      </c>
      <c r="W4" s="4">
        <v>5</v>
      </c>
      <c r="X4" s="4">
        <v>4</v>
      </c>
      <c r="Y4" s="4">
        <v>3</v>
      </c>
      <c r="Z4" s="4">
        <v>2</v>
      </c>
    </row>
    <row r="5" spans="2:29" x14ac:dyDescent="0.25">
      <c r="B5" s="48"/>
      <c r="C5" s="48"/>
      <c r="D5" s="4" t="s">
        <v>16</v>
      </c>
      <c r="E5" s="5" t="s">
        <v>104</v>
      </c>
      <c r="F5" s="5" t="s">
        <v>108</v>
      </c>
      <c r="G5" s="5" t="s">
        <v>109</v>
      </c>
      <c r="H5" s="48"/>
      <c r="I5" s="67"/>
      <c r="K5" s="55"/>
      <c r="L5" s="4" t="s">
        <v>15</v>
      </c>
      <c r="M5" s="4"/>
      <c r="O5" s="4"/>
      <c r="P5" s="14"/>
      <c r="Q5" s="4"/>
      <c r="R5" s="4"/>
      <c r="S5" s="4"/>
      <c r="T5" s="4"/>
      <c r="V5" s="4" t="s">
        <v>8</v>
      </c>
      <c r="W5" s="13">
        <v>1</v>
      </c>
      <c r="X5" s="13">
        <v>1</v>
      </c>
      <c r="Y5" s="13">
        <v>1</v>
      </c>
      <c r="Z5" s="13">
        <v>1</v>
      </c>
    </row>
    <row r="6" spans="2:29" x14ac:dyDescent="0.25">
      <c r="B6" s="48"/>
      <c r="C6" s="48" t="s">
        <v>31</v>
      </c>
      <c r="D6" s="4" t="s">
        <v>20</v>
      </c>
      <c r="E6" s="4" t="s">
        <v>17</v>
      </c>
      <c r="F6" s="4" t="s">
        <v>18</v>
      </c>
      <c r="G6" s="4" t="s">
        <v>19</v>
      </c>
      <c r="H6" s="48">
        <f>10+10+20</f>
        <v>40</v>
      </c>
      <c r="I6" s="66">
        <v>45489</v>
      </c>
      <c r="K6" s="48" t="s">
        <v>8</v>
      </c>
      <c r="L6" s="4" t="s">
        <v>14</v>
      </c>
      <c r="M6" s="4" t="s">
        <v>0</v>
      </c>
      <c r="N6" s="4" t="s">
        <v>1</v>
      </c>
      <c r="O6" s="4" t="s">
        <v>2</v>
      </c>
      <c r="P6" s="4" t="s">
        <v>3</v>
      </c>
      <c r="Q6" s="4" t="s">
        <v>9</v>
      </c>
      <c r="R6" s="4" t="s">
        <v>10</v>
      </c>
      <c r="S6" s="4" t="s">
        <v>11</v>
      </c>
      <c r="T6" s="4"/>
    </row>
    <row r="7" spans="2:29" x14ac:dyDescent="0.25">
      <c r="B7" s="48"/>
      <c r="C7" s="48"/>
      <c r="D7" s="4" t="s">
        <v>16</v>
      </c>
      <c r="E7" s="5" t="s">
        <v>105</v>
      </c>
      <c r="F7" s="5" t="s">
        <v>106</v>
      </c>
      <c r="G7" s="5" t="s">
        <v>107</v>
      </c>
      <c r="H7" s="48"/>
      <c r="I7" s="67"/>
      <c r="K7" s="48"/>
      <c r="L7" s="4" t="s">
        <v>55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f>SUM(M7:S7)</f>
        <v>0</v>
      </c>
    </row>
    <row r="8" spans="2:29" x14ac:dyDescent="0.25">
      <c r="B8" s="48" t="s">
        <v>27</v>
      </c>
      <c r="C8" s="48" t="s">
        <v>35</v>
      </c>
      <c r="D8" s="4" t="s">
        <v>143</v>
      </c>
      <c r="E8" s="4" t="s">
        <v>23</v>
      </c>
      <c r="F8" s="4" t="s">
        <v>24</v>
      </c>
      <c r="G8" s="48"/>
      <c r="H8" s="48"/>
      <c r="I8" s="51"/>
      <c r="K8" s="48"/>
      <c r="L8" s="4" t="s">
        <v>15</v>
      </c>
      <c r="M8" s="4">
        <v>90</v>
      </c>
      <c r="N8" s="4"/>
      <c r="O8" s="4"/>
      <c r="P8" s="4"/>
      <c r="Q8" s="4"/>
      <c r="R8" s="4"/>
      <c r="S8" s="4"/>
      <c r="T8" s="4"/>
    </row>
    <row r="9" spans="2:29" x14ac:dyDescent="0.25">
      <c r="B9" s="48"/>
      <c r="C9" s="48"/>
      <c r="D9" s="4" t="s">
        <v>16</v>
      </c>
      <c r="E9" s="4" t="s">
        <v>81</v>
      </c>
      <c r="F9" s="4" t="s">
        <v>81</v>
      </c>
      <c r="G9" s="48"/>
      <c r="H9" s="48"/>
      <c r="I9" s="51"/>
      <c r="K9" s="7"/>
      <c r="L9" s="7"/>
      <c r="M9" s="7"/>
      <c r="N9" s="10"/>
      <c r="O9" s="10"/>
      <c r="P9" s="10"/>
      <c r="Q9" s="10"/>
      <c r="R9" s="10"/>
      <c r="S9" s="10"/>
      <c r="T9" s="7"/>
    </row>
    <row r="10" spans="2:29" x14ac:dyDescent="0.25">
      <c r="B10" s="7"/>
      <c r="C10" s="7"/>
      <c r="D10" s="7"/>
      <c r="E10" s="7"/>
      <c r="F10" s="7"/>
      <c r="G10" s="7"/>
      <c r="H10" s="2" t="s">
        <v>38</v>
      </c>
      <c r="I10" s="2" t="s">
        <v>39</v>
      </c>
    </row>
    <row r="11" spans="2:29" x14ac:dyDescent="0.25">
      <c r="H11" s="2">
        <f>SUM(H4:H9)</f>
        <v>100</v>
      </c>
      <c r="I11" s="2">
        <v>2</v>
      </c>
    </row>
    <row r="12" spans="2:29" x14ac:dyDescent="0.25">
      <c r="E12" s="7"/>
    </row>
    <row r="13" spans="2:29" x14ac:dyDescent="0.25">
      <c r="E13" s="7"/>
      <c r="F13" s="48" t="s">
        <v>83</v>
      </c>
      <c r="G13" s="48"/>
      <c r="S13" s="15"/>
      <c r="T13" s="15"/>
      <c r="U13" s="15"/>
      <c r="V13" s="7"/>
      <c r="W13" s="7"/>
      <c r="X13" s="7"/>
      <c r="Y13" s="7"/>
      <c r="Z13" s="7"/>
      <c r="AA13" s="15"/>
      <c r="AB13" s="15"/>
      <c r="AC13" s="15"/>
    </row>
    <row r="14" spans="2:29" x14ac:dyDescent="0.25">
      <c r="E14" s="7"/>
      <c r="F14" s="48"/>
      <c r="G14" s="48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 x14ac:dyDescent="0.25">
      <c r="E15" s="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 x14ac:dyDescent="0.25"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5:29" x14ac:dyDescent="0.25">
      <c r="F17" s="48" t="s">
        <v>49</v>
      </c>
      <c r="G17" s="48"/>
      <c r="S17" s="15"/>
      <c r="T17" s="15"/>
      <c r="U17" s="15"/>
      <c r="V17" s="7"/>
      <c r="W17" s="7"/>
      <c r="X17" s="7"/>
      <c r="Y17" s="7"/>
      <c r="Z17" s="7"/>
      <c r="AA17" s="15"/>
      <c r="AB17" s="15"/>
      <c r="AC17" s="15"/>
    </row>
    <row r="18" spans="5:29" x14ac:dyDescent="0.25">
      <c r="F18" s="48"/>
      <c r="G18" s="4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5:29" x14ac:dyDescent="0.25">
      <c r="E19" s="7"/>
      <c r="F19" s="10"/>
      <c r="G19" s="10"/>
      <c r="H19" s="7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5:29" x14ac:dyDescent="0.25">
      <c r="E20" s="7"/>
      <c r="F20" s="10"/>
      <c r="G20" s="10"/>
      <c r="H20" s="7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5:29" x14ac:dyDescent="0.25">
      <c r="E21" s="7"/>
      <c r="F21" s="10"/>
      <c r="G21" s="10"/>
      <c r="H21" s="7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5:29" x14ac:dyDescent="0.25">
      <c r="E22" s="10"/>
      <c r="F22" s="10"/>
      <c r="G22" s="10"/>
      <c r="H22" s="10"/>
      <c r="I22" s="10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5:29" x14ac:dyDescent="0.25">
      <c r="E23" s="10"/>
      <c r="F23" s="10"/>
      <c r="G23" s="10"/>
      <c r="H23" s="10"/>
      <c r="I23" s="10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5:29" x14ac:dyDescent="0.25">
      <c r="E24" s="10"/>
      <c r="F24" s="10"/>
      <c r="G24" s="10"/>
      <c r="H24" s="10"/>
      <c r="I24" s="10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5:29" x14ac:dyDescent="0.25">
      <c r="E25" s="10"/>
      <c r="F25" s="10"/>
      <c r="G25" s="10"/>
      <c r="H25" s="10"/>
      <c r="I25" s="10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5:29" x14ac:dyDescent="0.25">
      <c r="E26" s="10"/>
      <c r="F26" s="10"/>
      <c r="G26" s="10"/>
      <c r="H26" s="10"/>
      <c r="I26" s="10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5:29" x14ac:dyDescent="0.25">
      <c r="E27" s="10"/>
      <c r="F27" s="10"/>
      <c r="G27" s="10"/>
      <c r="H27" s="10"/>
      <c r="I27" s="10"/>
    </row>
    <row r="28" spans="5:29" x14ac:dyDescent="0.25">
      <c r="E28" s="10"/>
      <c r="F28" s="10"/>
      <c r="G28" s="10"/>
      <c r="H28" s="10"/>
      <c r="I28" s="10"/>
    </row>
    <row r="29" spans="5:29" x14ac:dyDescent="0.25">
      <c r="E29" s="10"/>
      <c r="F29" s="10"/>
      <c r="G29" s="10"/>
      <c r="H29" s="10"/>
      <c r="I29" s="10"/>
    </row>
    <row r="30" spans="5:29" x14ac:dyDescent="0.25">
      <c r="E30" s="10"/>
      <c r="F30" s="10"/>
      <c r="G30" s="10"/>
      <c r="H30" s="10"/>
      <c r="I30" s="10"/>
    </row>
    <row r="31" spans="5:29" x14ac:dyDescent="0.25">
      <c r="E31" s="10"/>
      <c r="F31" s="10"/>
      <c r="G31" s="10"/>
      <c r="H31" s="10"/>
      <c r="I31" s="10"/>
    </row>
    <row r="32" spans="5:29" x14ac:dyDescent="0.25">
      <c r="E32" s="10"/>
      <c r="F32" s="10"/>
      <c r="G32" s="10"/>
      <c r="H32" s="10"/>
      <c r="I32" s="10"/>
    </row>
    <row r="33" spans="5:9" x14ac:dyDescent="0.25">
      <c r="E33" s="10"/>
      <c r="F33" s="10"/>
      <c r="G33" s="10"/>
      <c r="H33" s="10"/>
      <c r="I33" s="10"/>
    </row>
    <row r="34" spans="5:9" x14ac:dyDescent="0.25">
      <c r="E34" s="10"/>
      <c r="F34" s="10"/>
      <c r="G34" s="10"/>
      <c r="H34" s="10"/>
      <c r="I34" s="10"/>
    </row>
    <row r="35" spans="5:9" x14ac:dyDescent="0.25">
      <c r="E35" s="10"/>
      <c r="F35" s="10"/>
      <c r="G35" s="10"/>
      <c r="H35" s="10"/>
      <c r="I35" s="10"/>
    </row>
    <row r="36" spans="5:9" x14ac:dyDescent="0.25">
      <c r="E36" s="10"/>
      <c r="F36" s="10"/>
      <c r="G36" s="10"/>
      <c r="H36" s="10"/>
      <c r="I36" s="10"/>
    </row>
    <row r="37" spans="5:9" x14ac:dyDescent="0.25">
      <c r="E37" s="10"/>
      <c r="F37" s="10"/>
      <c r="G37" s="10"/>
      <c r="H37" s="10"/>
      <c r="I37" s="10"/>
    </row>
    <row r="38" spans="5:9" x14ac:dyDescent="0.25">
      <c r="E38" s="10"/>
      <c r="F38" s="10"/>
      <c r="G38" s="10"/>
      <c r="H38" s="10"/>
      <c r="I38" s="10"/>
    </row>
    <row r="39" spans="5:9" x14ac:dyDescent="0.25">
      <c r="E39" s="10"/>
      <c r="F39" s="10"/>
      <c r="G39" s="10"/>
      <c r="H39" s="10"/>
      <c r="I39" s="10"/>
    </row>
    <row r="40" spans="5:9" x14ac:dyDescent="0.25">
      <c r="E40" s="10"/>
      <c r="F40" s="10"/>
      <c r="G40" s="10"/>
      <c r="H40" s="10"/>
      <c r="I40" s="10"/>
    </row>
  </sheetData>
  <mergeCells count="23">
    <mergeCell ref="F18:G18"/>
    <mergeCell ref="C6:C7"/>
    <mergeCell ref="H8:H9"/>
    <mergeCell ref="I8:I9"/>
    <mergeCell ref="F13:G13"/>
    <mergeCell ref="F14:G14"/>
    <mergeCell ref="F17:G17"/>
    <mergeCell ref="B2:I2"/>
    <mergeCell ref="L2:S2"/>
    <mergeCell ref="V2:V3"/>
    <mergeCell ref="W2:Z2"/>
    <mergeCell ref="B3:B7"/>
    <mergeCell ref="E3:G3"/>
    <mergeCell ref="K3:K5"/>
    <mergeCell ref="C4:C5"/>
    <mergeCell ref="H4:H5"/>
    <mergeCell ref="I4:I5"/>
    <mergeCell ref="H6:H7"/>
    <mergeCell ref="I6:I7"/>
    <mergeCell ref="K6:K8"/>
    <mergeCell ref="B8:B9"/>
    <mergeCell ref="C8:C9"/>
    <mergeCell ref="G8:G9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929F-478E-4428-99B3-6C05E27CF1EC}">
  <dimension ref="B1:B9"/>
  <sheetViews>
    <sheetView workbookViewId="0">
      <selection activeCell="E14" sqref="E14"/>
    </sheetView>
  </sheetViews>
  <sheetFormatPr defaultRowHeight="16.5" x14ac:dyDescent="0.25"/>
  <cols>
    <col min="2" max="2" width="53.375" style="3" customWidth="1"/>
  </cols>
  <sheetData>
    <row r="1" spans="2:2" x14ac:dyDescent="0.25">
      <c r="B1" s="3" t="s">
        <v>65</v>
      </c>
    </row>
    <row r="2" spans="2:2" x14ac:dyDescent="0.25">
      <c r="B2" s="3" t="s">
        <v>61</v>
      </c>
    </row>
    <row r="3" spans="2:2" x14ac:dyDescent="0.25">
      <c r="B3" s="3" t="s">
        <v>64</v>
      </c>
    </row>
    <row r="4" spans="2:2" x14ac:dyDescent="0.25">
      <c r="B4" s="3" t="s">
        <v>62</v>
      </c>
    </row>
    <row r="5" spans="2:2" x14ac:dyDescent="0.25">
      <c r="B5" s="3" t="s">
        <v>63</v>
      </c>
    </row>
    <row r="9" spans="2:2" x14ac:dyDescent="0.25">
      <c r="B9" s="3" t="s">
        <v>94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478D-F94F-460A-9241-ADCD0AE8123F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C344-E43B-4BA8-9FD3-B43645718235}">
  <dimension ref="A1"/>
  <sheetViews>
    <sheetView workbookViewId="0">
      <selection activeCell="R30" sqref="R30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F49C-FE60-4696-BD3D-2ACFE8E608DF}">
  <sheetPr>
    <tabColor theme="5"/>
  </sheetPr>
  <dimension ref="B2:AE92"/>
  <sheetViews>
    <sheetView topLeftCell="A43" zoomScale="70" zoomScaleNormal="70" workbookViewId="0">
      <selection activeCell="P22" sqref="P22"/>
    </sheetView>
  </sheetViews>
  <sheetFormatPr defaultRowHeight="16.5" x14ac:dyDescent="0.25"/>
  <cols>
    <col min="3" max="3" width="9" style="2"/>
    <col min="4" max="4" width="13.25" style="2" customWidth="1"/>
    <col min="5" max="5" width="9" style="2" customWidth="1"/>
    <col min="6" max="8" width="20.625" style="2" customWidth="1"/>
    <col min="9" max="9" width="12" style="2" customWidth="1"/>
    <col min="10" max="10" width="14.375" style="2" customWidth="1"/>
    <col min="12" max="12" width="12.625" customWidth="1"/>
    <col min="13" max="13" width="17.25" customWidth="1"/>
    <col min="25" max="26" width="10.625" customWidth="1"/>
    <col min="27" max="27" width="10.5" bestFit="1" customWidth="1"/>
    <col min="31" max="31" width="9" style="16"/>
  </cols>
  <sheetData>
    <row r="2" spans="2:23" x14ac:dyDescent="0.25">
      <c r="B2" s="22" t="s">
        <v>111</v>
      </c>
      <c r="C2" s="49" t="s">
        <v>145</v>
      </c>
      <c r="D2" s="49"/>
      <c r="E2" s="49"/>
      <c r="F2" s="49"/>
      <c r="G2" s="49"/>
      <c r="H2" s="49"/>
      <c r="I2" s="49"/>
      <c r="J2" s="49"/>
    </row>
    <row r="3" spans="2:23" x14ac:dyDescent="0.25">
      <c r="B3" s="53" t="s">
        <v>116</v>
      </c>
      <c r="C3" s="48" t="s">
        <v>21</v>
      </c>
      <c r="D3" s="4" t="s">
        <v>144</v>
      </c>
      <c r="E3" s="4" t="s">
        <v>143</v>
      </c>
      <c r="F3" s="48" t="s">
        <v>22</v>
      </c>
      <c r="G3" s="48"/>
      <c r="H3" s="48"/>
      <c r="I3" s="4" t="s">
        <v>56</v>
      </c>
      <c r="J3" s="4" t="s">
        <v>37</v>
      </c>
      <c r="K3" s="52" t="s">
        <v>139</v>
      </c>
    </row>
    <row r="4" spans="2:23" x14ac:dyDescent="0.25">
      <c r="B4" s="54"/>
      <c r="C4" s="48"/>
      <c r="D4" s="48" t="s">
        <v>6</v>
      </c>
      <c r="E4" s="4" t="s">
        <v>20</v>
      </c>
      <c r="F4" s="4" t="s">
        <v>17</v>
      </c>
      <c r="G4" s="4" t="s">
        <v>18</v>
      </c>
      <c r="H4" s="6" t="s">
        <v>19</v>
      </c>
      <c r="I4" s="48">
        <f>10+50+105</f>
        <v>165</v>
      </c>
      <c r="J4" s="51">
        <v>45485</v>
      </c>
      <c r="K4" s="52"/>
    </row>
    <row r="5" spans="2:23" x14ac:dyDescent="0.25">
      <c r="B5" s="54"/>
      <c r="C5" s="48"/>
      <c r="D5" s="48"/>
      <c r="E5" s="4" t="s">
        <v>16</v>
      </c>
      <c r="F5" s="5" t="s">
        <v>76</v>
      </c>
      <c r="G5" s="5" t="s">
        <v>77</v>
      </c>
      <c r="H5" s="6" t="s">
        <v>78</v>
      </c>
      <c r="I5" s="48"/>
      <c r="J5" s="51"/>
      <c r="K5" s="52"/>
    </row>
    <row r="6" spans="2:23" x14ac:dyDescent="0.25">
      <c r="B6" s="54"/>
      <c r="C6" s="48"/>
      <c r="D6" s="48" t="s">
        <v>31</v>
      </c>
      <c r="E6" s="4" t="s">
        <v>20</v>
      </c>
      <c r="F6" s="4" t="s">
        <v>17</v>
      </c>
      <c r="G6" s="4" t="s">
        <v>18</v>
      </c>
      <c r="H6" s="6" t="s">
        <v>19</v>
      </c>
      <c r="I6" s="48"/>
      <c r="J6" s="51">
        <v>45511</v>
      </c>
      <c r="K6" s="52"/>
    </row>
    <row r="7" spans="2:23" x14ac:dyDescent="0.25">
      <c r="B7" s="54"/>
      <c r="C7" s="48"/>
      <c r="D7" s="48"/>
      <c r="E7" s="4" t="s">
        <v>16</v>
      </c>
      <c r="F7" s="5"/>
      <c r="G7" s="5"/>
      <c r="H7" s="6"/>
      <c r="I7" s="48"/>
      <c r="J7" s="51"/>
      <c r="K7" s="52"/>
    </row>
    <row r="8" spans="2:23" x14ac:dyDescent="0.25">
      <c r="B8" s="54"/>
      <c r="C8" s="48" t="s">
        <v>27</v>
      </c>
      <c r="D8" s="48" t="s">
        <v>35</v>
      </c>
      <c r="E8" s="4" t="s">
        <v>143</v>
      </c>
      <c r="F8" s="4" t="s">
        <v>23</v>
      </c>
      <c r="G8" s="4" t="s">
        <v>24</v>
      </c>
      <c r="H8" s="50"/>
      <c r="I8" s="48"/>
      <c r="J8" s="51"/>
      <c r="K8" s="52"/>
    </row>
    <row r="9" spans="2:23" x14ac:dyDescent="0.25">
      <c r="B9" s="54"/>
      <c r="C9" s="48"/>
      <c r="D9" s="48"/>
      <c r="E9" s="4" t="s">
        <v>16</v>
      </c>
      <c r="F9" s="4" t="s">
        <v>81</v>
      </c>
      <c r="G9" s="4" t="s">
        <v>81</v>
      </c>
      <c r="H9" s="50"/>
      <c r="I9" s="48"/>
      <c r="J9" s="51"/>
      <c r="K9" s="52"/>
      <c r="L9" s="7"/>
      <c r="M9" s="7"/>
      <c r="N9" s="7"/>
      <c r="O9" s="10"/>
      <c r="P9" s="10"/>
      <c r="Q9" s="10"/>
      <c r="R9" s="10"/>
      <c r="S9" s="10"/>
      <c r="T9" s="10"/>
      <c r="U9" s="10"/>
      <c r="V9" s="10"/>
      <c r="W9" s="7"/>
    </row>
    <row r="10" spans="2:23" x14ac:dyDescent="0.25">
      <c r="B10" s="54"/>
      <c r="C10" s="27"/>
      <c r="D10" s="28"/>
      <c r="E10" s="28"/>
      <c r="F10" s="7"/>
      <c r="G10" s="7"/>
      <c r="H10" s="7"/>
      <c r="I10" s="47" t="s">
        <v>38</v>
      </c>
      <c r="J10" s="47" t="s">
        <v>39</v>
      </c>
      <c r="K10" s="52"/>
    </row>
    <row r="11" spans="2:23" x14ac:dyDescent="0.25">
      <c r="B11" s="55"/>
      <c r="C11" s="29"/>
      <c r="D11" s="30"/>
      <c r="E11" s="30"/>
      <c r="I11" s="47">
        <f>SUM(I4:I9)</f>
        <v>165</v>
      </c>
      <c r="J11" s="47">
        <v>2</v>
      </c>
      <c r="K11" s="52"/>
    </row>
    <row r="12" spans="2:23" x14ac:dyDescent="0.25">
      <c r="B12" s="53" t="s">
        <v>117</v>
      </c>
      <c r="C12" s="48" t="s">
        <v>21</v>
      </c>
      <c r="D12" s="4" t="s">
        <v>144</v>
      </c>
      <c r="E12" s="4" t="s">
        <v>143</v>
      </c>
      <c r="F12" s="48" t="s">
        <v>22</v>
      </c>
      <c r="G12" s="48"/>
      <c r="H12" s="50"/>
      <c r="I12" s="4" t="s">
        <v>56</v>
      </c>
      <c r="J12" s="4" t="s">
        <v>37</v>
      </c>
      <c r="K12" s="52" t="s">
        <v>137</v>
      </c>
    </row>
    <row r="13" spans="2:23" x14ac:dyDescent="0.25">
      <c r="B13" s="54"/>
      <c r="C13" s="48"/>
      <c r="D13" s="48" t="s">
        <v>6</v>
      </c>
      <c r="E13" s="4" t="s">
        <v>20</v>
      </c>
      <c r="F13" s="4" t="s">
        <v>17</v>
      </c>
      <c r="G13" s="4" t="s">
        <v>18</v>
      </c>
      <c r="H13" s="6" t="s">
        <v>19</v>
      </c>
      <c r="I13" s="48">
        <f>10+30+20</f>
        <v>60</v>
      </c>
      <c r="J13" s="51">
        <v>45482</v>
      </c>
      <c r="K13" s="52"/>
    </row>
    <row r="14" spans="2:23" x14ac:dyDescent="0.25">
      <c r="B14" s="54"/>
      <c r="C14" s="48"/>
      <c r="D14" s="48"/>
      <c r="E14" s="4" t="s">
        <v>16</v>
      </c>
      <c r="F14" s="5" t="s">
        <v>104</v>
      </c>
      <c r="G14" s="5" t="s">
        <v>108</v>
      </c>
      <c r="H14" s="31" t="s">
        <v>109</v>
      </c>
      <c r="I14" s="48"/>
      <c r="J14" s="51"/>
      <c r="K14" s="52"/>
    </row>
    <row r="15" spans="2:23" x14ac:dyDescent="0.25">
      <c r="B15" s="54"/>
      <c r="C15" s="48"/>
      <c r="D15" s="48" t="s">
        <v>31</v>
      </c>
      <c r="E15" s="4" t="s">
        <v>20</v>
      </c>
      <c r="F15" s="4" t="s">
        <v>17</v>
      </c>
      <c r="G15" s="4" t="s">
        <v>18</v>
      </c>
      <c r="H15" s="6" t="s">
        <v>19</v>
      </c>
      <c r="I15" s="48">
        <f>10+10+20</f>
        <v>40</v>
      </c>
      <c r="J15" s="51">
        <v>45489</v>
      </c>
      <c r="K15" s="52"/>
    </row>
    <row r="16" spans="2:23" x14ac:dyDescent="0.25">
      <c r="B16" s="54"/>
      <c r="C16" s="48"/>
      <c r="D16" s="48"/>
      <c r="E16" s="4" t="s">
        <v>16</v>
      </c>
      <c r="F16" s="5" t="s">
        <v>105</v>
      </c>
      <c r="G16" s="5" t="s">
        <v>106</v>
      </c>
      <c r="H16" s="31" t="s">
        <v>107</v>
      </c>
      <c r="I16" s="48"/>
      <c r="J16" s="51"/>
      <c r="K16" s="52"/>
    </row>
    <row r="17" spans="2:14" x14ac:dyDescent="0.25">
      <c r="B17" s="54"/>
      <c r="C17" s="48" t="s">
        <v>27</v>
      </c>
      <c r="D17" s="48" t="s">
        <v>35</v>
      </c>
      <c r="E17" s="4" t="s">
        <v>143</v>
      </c>
      <c r="F17" s="4" t="s">
        <v>23</v>
      </c>
      <c r="G17" s="4" t="s">
        <v>24</v>
      </c>
      <c r="H17" s="50"/>
      <c r="I17" s="48"/>
      <c r="J17" s="51"/>
      <c r="K17" s="52"/>
    </row>
    <row r="18" spans="2:14" x14ac:dyDescent="0.25">
      <c r="B18" s="54"/>
      <c r="C18" s="48"/>
      <c r="D18" s="48"/>
      <c r="E18" s="4" t="s">
        <v>16</v>
      </c>
      <c r="F18" s="4" t="s">
        <v>81</v>
      </c>
      <c r="G18" s="4" t="s">
        <v>81</v>
      </c>
      <c r="H18" s="50"/>
      <c r="I18" s="48"/>
      <c r="J18" s="51"/>
      <c r="K18" s="52"/>
    </row>
    <row r="19" spans="2:14" x14ac:dyDescent="0.25">
      <c r="B19" s="54"/>
      <c r="C19" s="27"/>
      <c r="D19" s="28"/>
      <c r="E19" s="28"/>
      <c r="F19" s="7"/>
      <c r="G19" s="7"/>
      <c r="H19" s="7"/>
      <c r="I19" s="47" t="s">
        <v>38</v>
      </c>
      <c r="J19" s="47" t="s">
        <v>39</v>
      </c>
      <c r="K19" s="52"/>
    </row>
    <row r="20" spans="2:14" x14ac:dyDescent="0.25">
      <c r="B20" s="55"/>
      <c r="C20" s="29"/>
      <c r="D20" s="30"/>
      <c r="E20" s="30"/>
      <c r="I20" s="47">
        <f>SUM(I13:I18)</f>
        <v>100</v>
      </c>
      <c r="J20" s="47">
        <v>2</v>
      </c>
      <c r="K20" s="52"/>
    </row>
    <row r="21" spans="2:14" x14ac:dyDescent="0.25">
      <c r="B21" s="53" t="s">
        <v>118</v>
      </c>
      <c r="C21" s="48" t="s">
        <v>21</v>
      </c>
      <c r="D21" s="4" t="s">
        <v>144</v>
      </c>
      <c r="E21" s="4" t="s">
        <v>143</v>
      </c>
      <c r="F21" s="48" t="s">
        <v>22</v>
      </c>
      <c r="G21" s="48"/>
      <c r="H21" s="50"/>
      <c r="I21" s="4" t="s">
        <v>56</v>
      </c>
      <c r="J21" s="4" t="s">
        <v>37</v>
      </c>
      <c r="K21" s="52" t="s">
        <v>135</v>
      </c>
    </row>
    <row r="22" spans="2:14" x14ac:dyDescent="0.25">
      <c r="B22" s="54"/>
      <c r="C22" s="48"/>
      <c r="D22" s="48" t="s">
        <v>6</v>
      </c>
      <c r="E22" s="4" t="s">
        <v>20</v>
      </c>
      <c r="F22" s="4" t="s">
        <v>17</v>
      </c>
      <c r="G22" s="4" t="s">
        <v>18</v>
      </c>
      <c r="H22" s="6" t="s">
        <v>19</v>
      </c>
      <c r="I22" s="48">
        <f>15+70+20</f>
        <v>105</v>
      </c>
      <c r="J22" s="51">
        <v>45489</v>
      </c>
      <c r="K22" s="52"/>
    </row>
    <row r="23" spans="2:14" x14ac:dyDescent="0.25">
      <c r="B23" s="54"/>
      <c r="C23" s="48"/>
      <c r="D23" s="48"/>
      <c r="E23" s="4" t="s">
        <v>16</v>
      </c>
      <c r="F23" s="5" t="s">
        <v>87</v>
      </c>
      <c r="G23" s="5" t="s">
        <v>88</v>
      </c>
      <c r="H23" s="31" t="s">
        <v>89</v>
      </c>
      <c r="I23" s="48"/>
      <c r="J23" s="51"/>
      <c r="K23" s="52"/>
    </row>
    <row r="24" spans="2:14" x14ac:dyDescent="0.25">
      <c r="B24" s="54"/>
      <c r="C24" s="48"/>
      <c r="D24" s="48" t="s">
        <v>31</v>
      </c>
      <c r="E24" s="4" t="s">
        <v>20</v>
      </c>
      <c r="F24" s="4" t="s">
        <v>17</v>
      </c>
      <c r="G24" s="4" t="s">
        <v>18</v>
      </c>
      <c r="H24" s="6" t="s">
        <v>19</v>
      </c>
      <c r="I24" s="48">
        <f>5+10+25</f>
        <v>40</v>
      </c>
      <c r="J24" s="51"/>
      <c r="K24" s="52"/>
    </row>
    <row r="25" spans="2:14" x14ac:dyDescent="0.25">
      <c r="B25" s="54"/>
      <c r="C25" s="48"/>
      <c r="D25" s="48"/>
      <c r="E25" s="4" t="s">
        <v>16</v>
      </c>
      <c r="F25" s="5" t="s">
        <v>90</v>
      </c>
      <c r="G25" s="5" t="s">
        <v>91</v>
      </c>
      <c r="H25" s="31" t="s">
        <v>92</v>
      </c>
      <c r="I25" s="48"/>
      <c r="J25" s="51"/>
      <c r="K25" s="52"/>
    </row>
    <row r="26" spans="2:14" x14ac:dyDescent="0.25">
      <c r="B26" s="54"/>
      <c r="C26" s="48" t="s">
        <v>27</v>
      </c>
      <c r="D26" s="48" t="s">
        <v>35</v>
      </c>
      <c r="E26" s="4" t="s">
        <v>143</v>
      </c>
      <c r="F26" s="4" t="s">
        <v>23</v>
      </c>
      <c r="G26" s="4" t="s">
        <v>24</v>
      </c>
      <c r="H26" s="50"/>
      <c r="I26" s="48"/>
      <c r="J26" s="51"/>
      <c r="K26" s="52"/>
    </row>
    <row r="27" spans="2:14" x14ac:dyDescent="0.25">
      <c r="B27" s="54"/>
      <c r="C27" s="48"/>
      <c r="D27" s="48"/>
      <c r="E27" s="4" t="s">
        <v>16</v>
      </c>
      <c r="F27" s="4" t="s">
        <v>81</v>
      </c>
      <c r="G27" s="4" t="s">
        <v>81</v>
      </c>
      <c r="H27" s="50"/>
      <c r="I27" s="48"/>
      <c r="J27" s="51"/>
      <c r="K27" s="52"/>
    </row>
    <row r="28" spans="2:14" x14ac:dyDescent="0.25">
      <c r="B28" s="54"/>
      <c r="C28" s="27"/>
      <c r="D28" s="28"/>
      <c r="E28" s="28"/>
      <c r="F28" s="7"/>
      <c r="G28" s="7"/>
      <c r="H28" s="7"/>
      <c r="I28" s="47" t="s">
        <v>38</v>
      </c>
      <c r="J28" s="47" t="s">
        <v>39</v>
      </c>
      <c r="K28" s="52"/>
      <c r="N28" s="10"/>
    </row>
    <row r="29" spans="2:14" x14ac:dyDescent="0.25">
      <c r="B29" s="55"/>
      <c r="C29" s="29"/>
      <c r="D29" s="30"/>
      <c r="E29" s="30"/>
      <c r="I29" s="47">
        <f>SUM(I22:I27)</f>
        <v>145</v>
      </c>
      <c r="J29" s="47">
        <v>1</v>
      </c>
      <c r="K29" s="52"/>
    </row>
    <row r="30" spans="2:14" x14ac:dyDescent="0.25">
      <c r="B30" s="53" t="s">
        <v>119</v>
      </c>
      <c r="C30" s="48" t="s">
        <v>21</v>
      </c>
      <c r="D30" s="4" t="s">
        <v>144</v>
      </c>
      <c r="E30" s="4" t="s">
        <v>143</v>
      </c>
      <c r="F30" s="48" t="s">
        <v>22</v>
      </c>
      <c r="G30" s="48"/>
      <c r="H30" s="50"/>
      <c r="I30" s="4" t="s">
        <v>56</v>
      </c>
      <c r="J30" s="4" t="s">
        <v>37</v>
      </c>
      <c r="K30" s="52" t="s">
        <v>133</v>
      </c>
      <c r="N30" s="10"/>
    </row>
    <row r="31" spans="2:14" x14ac:dyDescent="0.25">
      <c r="B31" s="54"/>
      <c r="C31" s="48"/>
      <c r="D31" s="48" t="s">
        <v>6</v>
      </c>
      <c r="E31" s="4" t="s">
        <v>20</v>
      </c>
      <c r="F31" s="4" t="s">
        <v>17</v>
      </c>
      <c r="G31" s="4" t="s">
        <v>18</v>
      </c>
      <c r="H31" s="6" t="s">
        <v>19</v>
      </c>
      <c r="I31" s="48">
        <f>10+50+105</f>
        <v>165</v>
      </c>
      <c r="J31" s="51">
        <v>45483</v>
      </c>
      <c r="K31" s="52"/>
    </row>
    <row r="32" spans="2:14" x14ac:dyDescent="0.25">
      <c r="B32" s="54"/>
      <c r="C32" s="48"/>
      <c r="D32" s="48"/>
      <c r="E32" s="4" t="s">
        <v>16</v>
      </c>
      <c r="F32" s="5" t="s">
        <v>85</v>
      </c>
      <c r="G32" s="5" t="s">
        <v>86</v>
      </c>
      <c r="H32" s="6"/>
      <c r="I32" s="48"/>
      <c r="J32" s="51"/>
      <c r="K32" s="52"/>
      <c r="N32" s="10"/>
    </row>
    <row r="33" spans="2:30" x14ac:dyDescent="0.25">
      <c r="B33" s="54"/>
      <c r="C33" s="48"/>
      <c r="D33" s="48" t="s">
        <v>31</v>
      </c>
      <c r="E33" s="4" t="s">
        <v>20</v>
      </c>
      <c r="F33" s="4" t="s">
        <v>17</v>
      </c>
      <c r="G33" s="4" t="s">
        <v>18</v>
      </c>
      <c r="H33" s="6" t="s">
        <v>19</v>
      </c>
      <c r="I33" s="48"/>
      <c r="J33" s="51">
        <v>45490</v>
      </c>
      <c r="K33" s="52"/>
    </row>
    <row r="34" spans="2:30" x14ac:dyDescent="0.25">
      <c r="B34" s="54"/>
      <c r="C34" s="48"/>
      <c r="D34" s="48"/>
      <c r="E34" s="4" t="s">
        <v>16</v>
      </c>
      <c r="F34" s="5"/>
      <c r="G34" s="5"/>
      <c r="H34" s="6"/>
      <c r="I34" s="48"/>
      <c r="J34" s="51"/>
      <c r="K34" s="52"/>
      <c r="N34" s="10"/>
    </row>
    <row r="35" spans="2:30" x14ac:dyDescent="0.25">
      <c r="B35" s="54"/>
      <c r="C35" s="48" t="s">
        <v>27</v>
      </c>
      <c r="D35" s="48" t="s">
        <v>35</v>
      </c>
      <c r="E35" s="4" t="s">
        <v>143</v>
      </c>
      <c r="F35" s="4" t="s">
        <v>23</v>
      </c>
      <c r="G35" s="4" t="s">
        <v>24</v>
      </c>
      <c r="H35" s="50"/>
      <c r="I35" s="48"/>
      <c r="J35" s="51"/>
      <c r="K35" s="52"/>
    </row>
    <row r="36" spans="2:30" x14ac:dyDescent="0.25">
      <c r="B36" s="54"/>
      <c r="C36" s="48"/>
      <c r="D36" s="48"/>
      <c r="E36" s="4" t="s">
        <v>16</v>
      </c>
      <c r="F36" s="4" t="s">
        <v>81</v>
      </c>
      <c r="G36" s="4" t="s">
        <v>81</v>
      </c>
      <c r="H36" s="50"/>
      <c r="I36" s="48"/>
      <c r="J36" s="51"/>
      <c r="K36" s="52"/>
      <c r="N36" s="10"/>
    </row>
    <row r="37" spans="2:30" x14ac:dyDescent="0.25">
      <c r="B37" s="54"/>
      <c r="C37" s="27"/>
      <c r="D37" s="28"/>
      <c r="E37" s="28"/>
      <c r="F37" s="7"/>
      <c r="G37" s="7"/>
      <c r="H37" s="7"/>
      <c r="I37" s="47" t="s">
        <v>38</v>
      </c>
      <c r="J37" s="47" t="s">
        <v>39</v>
      </c>
      <c r="K37" s="52"/>
    </row>
    <row r="38" spans="2:30" x14ac:dyDescent="0.25">
      <c r="B38" s="55"/>
      <c r="C38" s="29"/>
      <c r="D38" s="30"/>
      <c r="E38" s="30"/>
      <c r="I38" s="47">
        <f>SUM(I31:I36)</f>
        <v>165</v>
      </c>
      <c r="J38" s="47">
        <v>2</v>
      </c>
      <c r="K38" s="52"/>
      <c r="N38" s="10"/>
    </row>
    <row r="39" spans="2:30" x14ac:dyDescent="0.25">
      <c r="B39" s="53" t="s">
        <v>120</v>
      </c>
      <c r="C39" s="48" t="s">
        <v>21</v>
      </c>
      <c r="D39" s="4" t="s">
        <v>144</v>
      </c>
      <c r="E39" s="4" t="s">
        <v>143</v>
      </c>
      <c r="F39" s="48" t="s">
        <v>22</v>
      </c>
      <c r="G39" s="48"/>
      <c r="H39" s="50"/>
      <c r="I39" s="4" t="s">
        <v>56</v>
      </c>
      <c r="J39" s="4" t="s">
        <v>37</v>
      </c>
      <c r="K39" s="52" t="s">
        <v>131</v>
      </c>
    </row>
    <row r="40" spans="2:30" x14ac:dyDescent="0.25">
      <c r="B40" s="54"/>
      <c r="C40" s="48"/>
      <c r="D40" s="48" t="s">
        <v>6</v>
      </c>
      <c r="E40" s="4" t="s">
        <v>20</v>
      </c>
      <c r="F40" s="4" t="s">
        <v>17</v>
      </c>
      <c r="G40" s="4" t="s">
        <v>18</v>
      </c>
      <c r="H40" s="6" t="s">
        <v>19</v>
      </c>
      <c r="I40" s="48">
        <f>15+50+20</f>
        <v>85</v>
      </c>
      <c r="J40" s="51">
        <v>45481</v>
      </c>
      <c r="K40" s="52"/>
      <c r="N40" s="10"/>
      <c r="Y40" s="15"/>
    </row>
    <row r="41" spans="2:30" x14ac:dyDescent="0.25">
      <c r="B41" s="54"/>
      <c r="C41" s="48"/>
      <c r="D41" s="48"/>
      <c r="E41" s="4" t="s">
        <v>16</v>
      </c>
      <c r="F41" s="5" t="s">
        <v>98</v>
      </c>
      <c r="G41" s="5" t="s">
        <v>99</v>
      </c>
      <c r="H41" s="31" t="s">
        <v>100</v>
      </c>
      <c r="I41" s="48"/>
      <c r="J41" s="51"/>
      <c r="K41" s="52"/>
      <c r="Y41" s="10"/>
    </row>
    <row r="42" spans="2:30" x14ac:dyDescent="0.25">
      <c r="B42" s="54"/>
      <c r="C42" s="48"/>
      <c r="D42" s="48" t="s">
        <v>31</v>
      </c>
      <c r="E42" s="4" t="s">
        <v>20</v>
      </c>
      <c r="F42" s="4" t="s">
        <v>17</v>
      </c>
      <c r="G42" s="4" t="s">
        <v>18</v>
      </c>
      <c r="H42" s="6" t="s">
        <v>19</v>
      </c>
      <c r="I42" s="48">
        <f>10+25+25</f>
        <v>60</v>
      </c>
      <c r="J42" s="51">
        <v>45489</v>
      </c>
      <c r="K42" s="52"/>
      <c r="N42" s="10"/>
      <c r="Y42" s="10"/>
    </row>
    <row r="43" spans="2:30" x14ac:dyDescent="0.25">
      <c r="B43" s="54"/>
      <c r="C43" s="48"/>
      <c r="D43" s="48"/>
      <c r="E43" s="4" t="s">
        <v>16</v>
      </c>
      <c r="F43" s="5" t="s">
        <v>101</v>
      </c>
      <c r="G43" s="5" t="s">
        <v>102</v>
      </c>
      <c r="H43" s="31" t="s">
        <v>103</v>
      </c>
      <c r="I43" s="48"/>
      <c r="J43" s="51"/>
      <c r="K43" s="52"/>
      <c r="Y43" s="10"/>
    </row>
    <row r="44" spans="2:30" x14ac:dyDescent="0.25">
      <c r="B44" s="54"/>
      <c r="C44" s="48" t="s">
        <v>27</v>
      </c>
      <c r="D44" s="48" t="s">
        <v>35</v>
      </c>
      <c r="E44" s="4" t="s">
        <v>143</v>
      </c>
      <c r="F44" s="4" t="s">
        <v>23</v>
      </c>
      <c r="G44" s="4" t="s">
        <v>24</v>
      </c>
      <c r="H44" s="50"/>
      <c r="I44" s="48"/>
      <c r="J44" s="51"/>
      <c r="K44" s="52"/>
      <c r="N44" s="10"/>
      <c r="Y44" s="10"/>
    </row>
    <row r="45" spans="2:30" x14ac:dyDescent="0.25">
      <c r="B45" s="54"/>
      <c r="C45" s="48"/>
      <c r="D45" s="48"/>
      <c r="E45" s="4" t="s">
        <v>16</v>
      </c>
      <c r="F45" s="4" t="s">
        <v>81</v>
      </c>
      <c r="G45" s="4" t="s">
        <v>81</v>
      </c>
      <c r="H45" s="50"/>
      <c r="I45" s="48"/>
      <c r="J45" s="51"/>
      <c r="K45" s="52"/>
      <c r="Y45" s="17"/>
      <c r="Z45" s="18"/>
      <c r="AA45" s="18"/>
      <c r="AB45" s="18"/>
      <c r="AC45" s="18"/>
      <c r="AD45" s="18"/>
    </row>
    <row r="46" spans="2:30" x14ac:dyDescent="0.25">
      <c r="B46" s="54"/>
      <c r="C46" s="27"/>
      <c r="D46" s="28"/>
      <c r="E46" s="28"/>
      <c r="F46" s="7"/>
      <c r="G46" s="7"/>
      <c r="H46" s="7"/>
      <c r="I46" s="47" t="s">
        <v>38</v>
      </c>
      <c r="J46" s="47" t="s">
        <v>39</v>
      </c>
      <c r="K46" s="52"/>
      <c r="Y46" s="17"/>
      <c r="Z46" s="18"/>
      <c r="AA46" s="18"/>
      <c r="AB46" s="18"/>
      <c r="AC46" s="18"/>
      <c r="AD46" s="18"/>
    </row>
    <row r="47" spans="2:30" x14ac:dyDescent="0.25">
      <c r="B47" s="55"/>
      <c r="C47" s="29"/>
      <c r="D47" s="30"/>
      <c r="E47" s="30"/>
      <c r="I47" s="47">
        <f>SUM(I40:I45)</f>
        <v>145</v>
      </c>
      <c r="J47" s="47">
        <v>2</v>
      </c>
      <c r="K47" s="52"/>
      <c r="Y47" s="17"/>
      <c r="Z47" s="18"/>
      <c r="AA47" s="18"/>
      <c r="AB47" s="18"/>
      <c r="AC47" s="18"/>
      <c r="AD47" s="18"/>
    </row>
    <row r="48" spans="2:30" x14ac:dyDescent="0.25">
      <c r="B48" s="53" t="s">
        <v>121</v>
      </c>
      <c r="C48" s="48" t="s">
        <v>21</v>
      </c>
      <c r="D48" s="4" t="s">
        <v>144</v>
      </c>
      <c r="E48" s="4" t="s">
        <v>143</v>
      </c>
      <c r="F48" s="48" t="s">
        <v>22</v>
      </c>
      <c r="G48" s="48"/>
      <c r="H48" s="50"/>
      <c r="I48" s="4" t="s">
        <v>56</v>
      </c>
      <c r="J48" s="4" t="s">
        <v>37</v>
      </c>
      <c r="K48" s="52" t="s">
        <v>129</v>
      </c>
      <c r="Y48" s="17"/>
      <c r="Z48" s="18"/>
      <c r="AA48" s="18"/>
      <c r="AB48" s="18"/>
      <c r="AC48" s="18"/>
      <c r="AD48" s="18"/>
    </row>
    <row r="49" spans="2:30" x14ac:dyDescent="0.25">
      <c r="B49" s="54"/>
      <c r="C49" s="48"/>
      <c r="D49" s="48" t="s">
        <v>6</v>
      </c>
      <c r="E49" s="4" t="s">
        <v>20</v>
      </c>
      <c r="F49" s="4" t="s">
        <v>17</v>
      </c>
      <c r="G49" s="4" t="s">
        <v>18</v>
      </c>
      <c r="H49" s="6" t="s">
        <v>19</v>
      </c>
      <c r="I49" s="48"/>
      <c r="J49" s="51"/>
      <c r="K49" s="52"/>
      <c r="Y49" s="17"/>
      <c r="Z49" s="18"/>
      <c r="AA49" s="18"/>
      <c r="AB49" s="18"/>
      <c r="AC49" s="18"/>
      <c r="AD49" s="18"/>
    </row>
    <row r="50" spans="2:30" x14ac:dyDescent="0.25">
      <c r="B50" s="54"/>
      <c r="C50" s="48"/>
      <c r="D50" s="48"/>
      <c r="E50" s="4" t="s">
        <v>16</v>
      </c>
      <c r="F50" s="5"/>
      <c r="G50" s="5"/>
      <c r="H50" s="31"/>
      <c r="I50" s="48"/>
      <c r="J50" s="51"/>
      <c r="K50" s="52"/>
      <c r="Y50" s="17"/>
      <c r="Z50" s="18"/>
      <c r="AA50" s="18"/>
      <c r="AB50" s="18"/>
      <c r="AC50" s="18"/>
      <c r="AD50" s="18"/>
    </row>
    <row r="51" spans="2:30" x14ac:dyDescent="0.25">
      <c r="B51" s="54"/>
      <c r="C51" s="48"/>
      <c r="D51" s="48" t="s">
        <v>31</v>
      </c>
      <c r="E51" s="4" t="s">
        <v>20</v>
      </c>
      <c r="F51" s="4" t="s">
        <v>17</v>
      </c>
      <c r="G51" s="4" t="s">
        <v>18</v>
      </c>
      <c r="H51" s="6" t="s">
        <v>19</v>
      </c>
      <c r="I51" s="48"/>
      <c r="J51" s="51"/>
      <c r="K51" s="52"/>
      <c r="Y51" s="17"/>
      <c r="Z51" s="18"/>
      <c r="AA51" s="18"/>
      <c r="AB51" s="18"/>
      <c r="AC51" s="18"/>
      <c r="AD51" s="18"/>
    </row>
    <row r="52" spans="2:30" x14ac:dyDescent="0.25">
      <c r="B52" s="54"/>
      <c r="C52" s="48"/>
      <c r="D52" s="48"/>
      <c r="E52" s="4" t="s">
        <v>16</v>
      </c>
      <c r="F52" s="5"/>
      <c r="G52" s="5"/>
      <c r="H52" s="31"/>
      <c r="I52" s="48"/>
      <c r="J52" s="51"/>
      <c r="K52" s="52"/>
      <c r="Y52" s="17"/>
      <c r="Z52" s="19"/>
      <c r="AA52" s="19"/>
      <c r="AB52" s="19"/>
      <c r="AC52" s="19"/>
      <c r="AD52" s="19"/>
    </row>
    <row r="53" spans="2:30" x14ac:dyDescent="0.25">
      <c r="B53" s="54"/>
      <c r="C53" s="48" t="s">
        <v>27</v>
      </c>
      <c r="D53" s="48" t="s">
        <v>35</v>
      </c>
      <c r="E53" s="4" t="s">
        <v>143</v>
      </c>
      <c r="F53" s="4" t="s">
        <v>23</v>
      </c>
      <c r="G53" s="4" t="s">
        <v>24</v>
      </c>
      <c r="H53" s="50"/>
      <c r="I53" s="48"/>
      <c r="J53" s="51"/>
      <c r="K53" s="52"/>
      <c r="Y53" s="17"/>
      <c r="Z53" s="18"/>
      <c r="AA53" s="20"/>
      <c r="AB53" s="20"/>
      <c r="AC53" s="20"/>
      <c r="AD53" s="20"/>
    </row>
    <row r="54" spans="2:30" x14ac:dyDescent="0.25">
      <c r="B54" s="54"/>
      <c r="C54" s="48"/>
      <c r="D54" s="48"/>
      <c r="E54" s="4" t="s">
        <v>16</v>
      </c>
      <c r="F54" s="4"/>
      <c r="G54" s="4"/>
      <c r="H54" s="50"/>
      <c r="I54" s="48"/>
      <c r="J54" s="51"/>
      <c r="K54" s="52"/>
      <c r="Y54" s="17"/>
      <c r="Z54" s="18"/>
      <c r="AA54" s="21"/>
      <c r="AB54" s="21"/>
      <c r="AC54" s="21"/>
      <c r="AD54" s="21"/>
    </row>
    <row r="55" spans="2:30" x14ac:dyDescent="0.25">
      <c r="B55" s="54"/>
      <c r="C55" s="27"/>
      <c r="D55" s="28"/>
      <c r="E55" s="28"/>
      <c r="F55" s="28"/>
      <c r="G55" s="28"/>
      <c r="H55" s="28"/>
      <c r="I55" s="47" t="s">
        <v>38</v>
      </c>
      <c r="J55" s="47" t="s">
        <v>39</v>
      </c>
      <c r="K55" s="52"/>
      <c r="Y55" s="17"/>
      <c r="Z55" s="18"/>
      <c r="AA55" s="21"/>
      <c r="AB55" s="21"/>
      <c r="AC55" s="21"/>
      <c r="AD55" s="21"/>
    </row>
    <row r="56" spans="2:30" x14ac:dyDescent="0.25">
      <c r="B56" s="55"/>
      <c r="C56" s="29"/>
      <c r="D56" s="30"/>
      <c r="E56" s="30"/>
      <c r="F56" s="30"/>
      <c r="G56" s="30"/>
      <c r="H56" s="30"/>
      <c r="I56" s="47"/>
      <c r="J56" s="47"/>
      <c r="K56" s="52"/>
      <c r="Y56" s="17"/>
      <c r="Z56" s="18"/>
      <c r="AA56" s="21"/>
      <c r="AB56" s="21"/>
      <c r="AC56" s="21"/>
      <c r="AD56" s="21"/>
    </row>
    <row r="57" spans="2:30" x14ac:dyDescent="0.25">
      <c r="B57" s="53" t="s">
        <v>122</v>
      </c>
      <c r="C57" s="48" t="s">
        <v>21</v>
      </c>
      <c r="D57" s="4" t="s">
        <v>144</v>
      </c>
      <c r="E57" s="4" t="s">
        <v>143</v>
      </c>
      <c r="F57" s="48" t="s">
        <v>22</v>
      </c>
      <c r="G57" s="48"/>
      <c r="H57" s="50"/>
      <c r="I57" s="4" t="s">
        <v>56</v>
      </c>
      <c r="J57" s="4" t="s">
        <v>37</v>
      </c>
      <c r="K57" s="52" t="s">
        <v>127</v>
      </c>
      <c r="Y57" s="17"/>
      <c r="Z57" s="18"/>
      <c r="AA57" s="21"/>
      <c r="AB57" s="21"/>
      <c r="AC57" s="21"/>
      <c r="AD57" s="21"/>
    </row>
    <row r="58" spans="2:30" x14ac:dyDescent="0.25">
      <c r="B58" s="54"/>
      <c r="C58" s="48"/>
      <c r="D58" s="48" t="s">
        <v>6</v>
      </c>
      <c r="E58" s="4" t="s">
        <v>20</v>
      </c>
      <c r="F58" s="4" t="s">
        <v>17</v>
      </c>
      <c r="G58" s="4" t="s">
        <v>18</v>
      </c>
      <c r="H58" s="6" t="s">
        <v>19</v>
      </c>
      <c r="I58" s="48"/>
      <c r="J58" s="51"/>
      <c r="K58" s="52"/>
      <c r="Y58" s="17"/>
      <c r="Z58" s="18"/>
      <c r="AA58" s="20"/>
      <c r="AB58" s="20"/>
      <c r="AC58" s="20"/>
      <c r="AD58" s="20"/>
    </row>
    <row r="59" spans="2:30" x14ac:dyDescent="0.25">
      <c r="B59" s="54"/>
      <c r="C59" s="48"/>
      <c r="D59" s="48"/>
      <c r="E59" s="4" t="s">
        <v>16</v>
      </c>
      <c r="F59" s="5"/>
      <c r="G59" s="5"/>
      <c r="H59" s="31"/>
      <c r="I59" s="48"/>
      <c r="J59" s="51"/>
      <c r="K59" s="52"/>
      <c r="Y59" s="17"/>
      <c r="Z59" s="18"/>
      <c r="AA59" s="20"/>
      <c r="AB59" s="20"/>
      <c r="AC59" s="20"/>
      <c r="AD59" s="20"/>
    </row>
    <row r="60" spans="2:30" x14ac:dyDescent="0.25">
      <c r="B60" s="54"/>
      <c r="C60" s="48"/>
      <c r="D60" s="48" t="s">
        <v>31</v>
      </c>
      <c r="E60" s="4" t="s">
        <v>20</v>
      </c>
      <c r="F60" s="4" t="s">
        <v>17</v>
      </c>
      <c r="G60" s="4" t="s">
        <v>18</v>
      </c>
      <c r="H60" s="6" t="s">
        <v>19</v>
      </c>
      <c r="I60" s="48"/>
      <c r="J60" s="51"/>
      <c r="K60" s="52"/>
      <c r="Y60" s="17"/>
      <c r="Z60" s="18"/>
      <c r="AA60" s="20"/>
      <c r="AB60" s="20"/>
      <c r="AC60" s="20"/>
      <c r="AD60" s="20"/>
    </row>
    <row r="61" spans="2:30" x14ac:dyDescent="0.25">
      <c r="B61" s="54"/>
      <c r="C61" s="48"/>
      <c r="D61" s="48"/>
      <c r="E61" s="4" t="s">
        <v>16</v>
      </c>
      <c r="F61" s="5"/>
      <c r="G61" s="5"/>
      <c r="H61" s="31"/>
      <c r="I61" s="48"/>
      <c r="J61" s="51"/>
      <c r="K61" s="52"/>
      <c r="Y61" s="17"/>
      <c r="Z61" s="18"/>
      <c r="AA61" s="21"/>
      <c r="AB61" s="21"/>
      <c r="AC61" s="21"/>
      <c r="AD61" s="21"/>
    </row>
    <row r="62" spans="2:30" x14ac:dyDescent="0.25">
      <c r="B62" s="54"/>
      <c r="C62" s="48" t="s">
        <v>27</v>
      </c>
      <c r="D62" s="48" t="s">
        <v>35</v>
      </c>
      <c r="E62" s="4" t="s">
        <v>143</v>
      </c>
      <c r="F62" s="4" t="s">
        <v>23</v>
      </c>
      <c r="G62" s="4" t="s">
        <v>24</v>
      </c>
      <c r="H62" s="50"/>
      <c r="I62" s="48"/>
      <c r="J62" s="51"/>
      <c r="K62" s="52"/>
      <c r="Y62" s="17"/>
      <c r="Z62" s="19"/>
      <c r="AA62" s="19"/>
      <c r="AB62" s="19"/>
      <c r="AC62" s="19"/>
      <c r="AD62" s="19"/>
    </row>
    <row r="63" spans="2:30" x14ac:dyDescent="0.25">
      <c r="B63" s="54"/>
      <c r="C63" s="48"/>
      <c r="D63" s="48"/>
      <c r="E63" s="4" t="s">
        <v>16</v>
      </c>
      <c r="F63" s="4"/>
      <c r="G63" s="4"/>
      <c r="H63" s="50"/>
      <c r="I63" s="48"/>
      <c r="J63" s="51"/>
      <c r="K63" s="52"/>
      <c r="Y63" s="20"/>
      <c r="Z63" s="20"/>
      <c r="AA63" s="20"/>
      <c r="AB63" s="20"/>
      <c r="AC63" s="20"/>
      <c r="AD63" s="20"/>
    </row>
    <row r="64" spans="2:30" x14ac:dyDescent="0.25">
      <c r="B64" s="54"/>
      <c r="C64" s="27"/>
      <c r="D64" s="28"/>
      <c r="E64" s="28"/>
      <c r="F64" s="28"/>
      <c r="G64" s="28"/>
      <c r="H64" s="28"/>
      <c r="I64" s="47" t="s">
        <v>38</v>
      </c>
      <c r="J64" s="47" t="s">
        <v>39</v>
      </c>
      <c r="K64" s="52"/>
    </row>
    <row r="65" spans="2:11" x14ac:dyDescent="0.25">
      <c r="B65" s="55"/>
      <c r="C65" s="29"/>
      <c r="D65" s="30"/>
      <c r="E65" s="30"/>
      <c r="F65" s="30"/>
      <c r="G65" s="30"/>
      <c r="H65" s="30"/>
      <c r="I65" s="47"/>
      <c r="J65" s="47"/>
      <c r="K65" s="52"/>
    </row>
    <row r="66" spans="2:11" x14ac:dyDescent="0.25">
      <c r="B66" s="53" t="s">
        <v>123</v>
      </c>
      <c r="C66" s="48" t="s">
        <v>21</v>
      </c>
      <c r="D66" s="4" t="s">
        <v>144</v>
      </c>
      <c r="E66" s="4" t="s">
        <v>143</v>
      </c>
      <c r="F66" s="48" t="s">
        <v>22</v>
      </c>
      <c r="G66" s="48"/>
      <c r="H66" s="50"/>
      <c r="I66" s="4" t="s">
        <v>56</v>
      </c>
      <c r="J66" s="4" t="s">
        <v>37</v>
      </c>
      <c r="K66" s="52" t="s">
        <v>125</v>
      </c>
    </row>
    <row r="67" spans="2:11" x14ac:dyDescent="0.25">
      <c r="B67" s="54"/>
      <c r="C67" s="48"/>
      <c r="D67" s="48" t="s">
        <v>6</v>
      </c>
      <c r="E67" s="4" t="s">
        <v>20</v>
      </c>
      <c r="F67" s="4" t="s">
        <v>17</v>
      </c>
      <c r="G67" s="4" t="s">
        <v>18</v>
      </c>
      <c r="H67" s="6" t="s">
        <v>19</v>
      </c>
      <c r="I67" s="48">
        <f>15+70+35</f>
        <v>120</v>
      </c>
      <c r="J67" s="51">
        <v>45488</v>
      </c>
      <c r="K67" s="52"/>
    </row>
    <row r="68" spans="2:11" x14ac:dyDescent="0.25">
      <c r="B68" s="54"/>
      <c r="C68" s="48"/>
      <c r="D68" s="48"/>
      <c r="E68" s="4" t="s">
        <v>16</v>
      </c>
      <c r="F68" s="5" t="s">
        <v>72</v>
      </c>
      <c r="G68" s="5" t="s">
        <v>73</v>
      </c>
      <c r="H68" s="6" t="s">
        <v>71</v>
      </c>
      <c r="I68" s="48"/>
      <c r="J68" s="51"/>
      <c r="K68" s="52"/>
    </row>
    <row r="69" spans="2:11" x14ac:dyDescent="0.25">
      <c r="B69" s="54"/>
      <c r="C69" s="48"/>
      <c r="D69" s="48" t="s">
        <v>31</v>
      </c>
      <c r="E69" s="4" t="s">
        <v>20</v>
      </c>
      <c r="F69" s="4" t="s">
        <v>17</v>
      </c>
      <c r="G69" s="4" t="s">
        <v>18</v>
      </c>
      <c r="H69" s="6" t="s">
        <v>19</v>
      </c>
      <c r="I69" s="48">
        <f>15+30+30</f>
        <v>75</v>
      </c>
      <c r="J69" s="51">
        <v>45484</v>
      </c>
      <c r="K69" s="52"/>
    </row>
    <row r="70" spans="2:11" x14ac:dyDescent="0.25">
      <c r="B70" s="54"/>
      <c r="C70" s="48"/>
      <c r="D70" s="48"/>
      <c r="E70" s="4" t="s">
        <v>16</v>
      </c>
      <c r="F70" s="5" t="s">
        <v>58</v>
      </c>
      <c r="G70" s="5" t="s">
        <v>59</v>
      </c>
      <c r="H70" s="6" t="s">
        <v>60</v>
      </c>
      <c r="I70" s="48"/>
      <c r="J70" s="51"/>
      <c r="K70" s="52"/>
    </row>
    <row r="71" spans="2:11" x14ac:dyDescent="0.25">
      <c r="B71" s="54"/>
      <c r="C71" s="48" t="s">
        <v>27</v>
      </c>
      <c r="D71" s="48" t="s">
        <v>35</v>
      </c>
      <c r="E71" s="4" t="s">
        <v>143</v>
      </c>
      <c r="F71" s="4" t="s">
        <v>23</v>
      </c>
      <c r="G71" s="4" t="s">
        <v>24</v>
      </c>
      <c r="H71" s="50"/>
      <c r="I71" s="48">
        <f>15*2+20*2</f>
        <v>70</v>
      </c>
      <c r="J71" s="51">
        <v>45522</v>
      </c>
      <c r="K71" s="52"/>
    </row>
    <row r="72" spans="2:11" x14ac:dyDescent="0.25">
      <c r="B72" s="54"/>
      <c r="C72" s="48"/>
      <c r="D72" s="48"/>
      <c r="E72" s="4" t="s">
        <v>16</v>
      </c>
      <c r="F72" s="4" t="s">
        <v>26</v>
      </c>
      <c r="G72" s="4" t="s">
        <v>25</v>
      </c>
      <c r="H72" s="50"/>
      <c r="I72" s="48"/>
      <c r="J72" s="51"/>
      <c r="K72" s="52"/>
    </row>
    <row r="73" spans="2:11" x14ac:dyDescent="0.25">
      <c r="B73" s="54"/>
      <c r="C73" s="27"/>
      <c r="D73" s="28"/>
      <c r="E73" s="28"/>
      <c r="F73" s="7"/>
      <c r="G73" s="7"/>
      <c r="H73" s="7"/>
      <c r="I73" s="47" t="s">
        <v>38</v>
      </c>
      <c r="J73" s="47" t="s">
        <v>39</v>
      </c>
      <c r="K73" s="52"/>
    </row>
    <row r="74" spans="2:11" x14ac:dyDescent="0.25">
      <c r="B74" s="55"/>
      <c r="C74" s="29"/>
      <c r="D74" s="30"/>
      <c r="E74" s="30"/>
      <c r="I74" s="47">
        <f>SUM(I67:I72)</f>
        <v>265</v>
      </c>
      <c r="J74" s="47">
        <v>3</v>
      </c>
      <c r="K74" s="52"/>
    </row>
    <row r="75" spans="2:11" x14ac:dyDescent="0.25">
      <c r="B75" s="48" t="s">
        <v>114</v>
      </c>
      <c r="C75" s="56" t="s">
        <v>21</v>
      </c>
      <c r="D75" s="4" t="s">
        <v>144</v>
      </c>
      <c r="E75" s="4" t="s">
        <v>143</v>
      </c>
      <c r="F75" s="48" t="s">
        <v>22</v>
      </c>
      <c r="G75" s="48"/>
      <c r="H75" s="50"/>
      <c r="I75" s="4" t="s">
        <v>56</v>
      </c>
      <c r="J75" s="4" t="s">
        <v>37</v>
      </c>
      <c r="K75" s="52" t="s">
        <v>113</v>
      </c>
    </row>
    <row r="76" spans="2:11" x14ac:dyDescent="0.25">
      <c r="B76" s="48"/>
      <c r="C76" s="56"/>
      <c r="D76" s="48" t="s">
        <v>6</v>
      </c>
      <c r="E76" s="4" t="s">
        <v>20</v>
      </c>
      <c r="F76" s="4" t="s">
        <v>17</v>
      </c>
      <c r="G76" s="4" t="s">
        <v>18</v>
      </c>
      <c r="H76" s="6" t="s">
        <v>19</v>
      </c>
      <c r="I76" s="48">
        <f>15+70+35</f>
        <v>120</v>
      </c>
      <c r="J76" s="51">
        <v>45516</v>
      </c>
      <c r="K76" s="52"/>
    </row>
    <row r="77" spans="2:11" x14ac:dyDescent="0.25">
      <c r="B77" s="48"/>
      <c r="C77" s="56"/>
      <c r="D77" s="48"/>
      <c r="E77" s="4" t="s">
        <v>16</v>
      </c>
      <c r="F77" s="5" t="s">
        <v>29</v>
      </c>
      <c r="G77" s="5" t="s">
        <v>28</v>
      </c>
      <c r="H77" s="6" t="s">
        <v>30</v>
      </c>
      <c r="I77" s="48"/>
      <c r="J77" s="51"/>
      <c r="K77" s="52"/>
    </row>
    <row r="78" spans="2:11" x14ac:dyDescent="0.25">
      <c r="B78" s="48"/>
      <c r="C78" s="56"/>
      <c r="D78" s="48" t="s">
        <v>31</v>
      </c>
      <c r="E78" s="4" t="s">
        <v>20</v>
      </c>
      <c r="F78" s="4" t="s">
        <v>17</v>
      </c>
      <c r="G78" s="4" t="s">
        <v>18</v>
      </c>
      <c r="H78" s="6" t="s">
        <v>19</v>
      </c>
      <c r="I78" s="48">
        <f>10+20+20</f>
        <v>50</v>
      </c>
      <c r="J78" s="51">
        <v>45518</v>
      </c>
      <c r="K78" s="52"/>
    </row>
    <row r="79" spans="2:11" x14ac:dyDescent="0.25">
      <c r="B79" s="48"/>
      <c r="C79" s="56"/>
      <c r="D79" s="48"/>
      <c r="E79" s="4" t="s">
        <v>16</v>
      </c>
      <c r="F79" s="5" t="s">
        <v>32</v>
      </c>
      <c r="G79" s="5" t="s">
        <v>33</v>
      </c>
      <c r="H79" s="6" t="s">
        <v>34</v>
      </c>
      <c r="I79" s="48"/>
      <c r="J79" s="51"/>
      <c r="K79" s="52"/>
    </row>
    <row r="80" spans="2:11" x14ac:dyDescent="0.25">
      <c r="B80" s="48"/>
      <c r="C80" s="48" t="s">
        <v>27</v>
      </c>
      <c r="D80" s="48" t="s">
        <v>35</v>
      </c>
      <c r="E80" s="4" t="s">
        <v>143</v>
      </c>
      <c r="F80" s="4" t="s">
        <v>23</v>
      </c>
      <c r="G80" s="4" t="s">
        <v>24</v>
      </c>
      <c r="H80" s="50"/>
      <c r="I80" s="48">
        <f>15*2+20*2</f>
        <v>70</v>
      </c>
      <c r="J80" s="51">
        <v>45522</v>
      </c>
      <c r="K80" s="52"/>
    </row>
    <row r="81" spans="2:11" x14ac:dyDescent="0.25">
      <c r="B81" s="48"/>
      <c r="C81" s="48"/>
      <c r="D81" s="48"/>
      <c r="E81" s="4" t="s">
        <v>16</v>
      </c>
      <c r="F81" s="4" t="s">
        <v>26</v>
      </c>
      <c r="G81" s="4" t="s">
        <v>25</v>
      </c>
      <c r="H81" s="50"/>
      <c r="I81" s="48"/>
      <c r="J81" s="51"/>
      <c r="K81" s="52"/>
    </row>
    <row r="82" spans="2:11" x14ac:dyDescent="0.25">
      <c r="B82" s="48"/>
      <c r="C82" s="10"/>
      <c r="D82" s="10"/>
      <c r="E82" s="10"/>
      <c r="F82" s="7"/>
      <c r="G82" s="7"/>
      <c r="H82" s="7"/>
      <c r="I82" s="47" t="s">
        <v>38</v>
      </c>
      <c r="J82" s="47" t="s">
        <v>39</v>
      </c>
      <c r="K82" s="52"/>
    </row>
    <row r="83" spans="2:11" x14ac:dyDescent="0.25">
      <c r="B83" s="48"/>
      <c r="C83" s="29"/>
      <c r="D83" s="30"/>
      <c r="E83" s="30"/>
      <c r="F83" s="25"/>
      <c r="G83" s="25"/>
      <c r="H83" s="25"/>
      <c r="I83" s="47">
        <f>SUM(I76:I81)</f>
        <v>240</v>
      </c>
      <c r="J83" s="47">
        <v>3</v>
      </c>
      <c r="K83" s="52"/>
    </row>
    <row r="84" spans="2:11" x14ac:dyDescent="0.25">
      <c r="B84" s="10"/>
      <c r="C84" s="10"/>
      <c r="D84" s="7"/>
      <c r="E84" s="7"/>
      <c r="F84" s="10"/>
      <c r="G84" s="10"/>
      <c r="H84" s="10"/>
      <c r="I84" s="7"/>
      <c r="J84" s="7"/>
    </row>
    <row r="85" spans="2:11" x14ac:dyDescent="0.25">
      <c r="B85" s="10"/>
      <c r="C85" s="10"/>
      <c r="D85" s="10"/>
      <c r="E85" s="7"/>
      <c r="F85" s="7"/>
      <c r="G85" s="7"/>
      <c r="H85" s="7"/>
      <c r="I85" s="10"/>
      <c r="J85" s="26"/>
    </row>
    <row r="86" spans="2:11" x14ac:dyDescent="0.25">
      <c r="B86" s="10"/>
      <c r="C86" s="10"/>
      <c r="D86" s="10"/>
      <c r="E86" s="7"/>
      <c r="F86" s="11"/>
      <c r="G86" s="11"/>
      <c r="H86" s="11"/>
      <c r="I86" s="10"/>
      <c r="J86" s="26"/>
    </row>
    <row r="87" spans="2:11" x14ac:dyDescent="0.25">
      <c r="B87" s="10"/>
      <c r="C87" s="10"/>
      <c r="D87" s="10"/>
      <c r="E87" s="7"/>
      <c r="F87" s="7"/>
      <c r="G87" s="7"/>
      <c r="H87" s="7"/>
      <c r="I87" s="10"/>
      <c r="J87" s="26"/>
    </row>
    <row r="88" spans="2:11" x14ac:dyDescent="0.25">
      <c r="B88" s="10"/>
      <c r="C88" s="10"/>
      <c r="D88" s="10"/>
      <c r="E88" s="7"/>
      <c r="F88" s="11"/>
      <c r="G88" s="11"/>
      <c r="H88" s="11"/>
      <c r="I88" s="10"/>
      <c r="J88" s="26"/>
    </row>
    <row r="89" spans="2:11" x14ac:dyDescent="0.25">
      <c r="B89" s="10"/>
      <c r="C89" s="10"/>
      <c r="D89" s="10"/>
      <c r="E89" s="7"/>
      <c r="F89" s="7"/>
      <c r="G89" s="7"/>
      <c r="H89" s="10"/>
      <c r="I89" s="10"/>
      <c r="J89" s="26"/>
    </row>
    <row r="90" spans="2:11" x14ac:dyDescent="0.25">
      <c r="B90" s="10"/>
      <c r="C90" s="10"/>
      <c r="D90" s="10"/>
      <c r="E90" s="7"/>
      <c r="F90" s="7"/>
      <c r="G90" s="7"/>
      <c r="H90" s="10"/>
      <c r="I90" s="10"/>
      <c r="J90" s="26"/>
    </row>
    <row r="91" spans="2:11" x14ac:dyDescent="0.25">
      <c r="B91" s="10"/>
      <c r="C91" s="10"/>
      <c r="D91" s="10"/>
      <c r="E91" s="10"/>
      <c r="F91" s="10"/>
      <c r="G91" s="10"/>
      <c r="H91" s="10"/>
      <c r="I91" s="7"/>
      <c r="J91" s="7"/>
    </row>
    <row r="92" spans="2:11" x14ac:dyDescent="0.25">
      <c r="B92" s="10"/>
      <c r="C92" s="10"/>
      <c r="D92" s="10"/>
      <c r="E92" s="10"/>
      <c r="F92" s="10"/>
      <c r="G92" s="10"/>
      <c r="H92" s="10"/>
      <c r="I92" s="7"/>
      <c r="J92" s="7"/>
    </row>
  </sheetData>
  <mergeCells count="133">
    <mergeCell ref="K39:K47"/>
    <mergeCell ref="J76:J77"/>
    <mergeCell ref="J78:J79"/>
    <mergeCell ref="J67:J68"/>
    <mergeCell ref="J69:J70"/>
    <mergeCell ref="J4:J5"/>
    <mergeCell ref="J6:J7"/>
    <mergeCell ref="J31:J32"/>
    <mergeCell ref="J33:J34"/>
    <mergeCell ref="J40:J41"/>
    <mergeCell ref="K21:K29"/>
    <mergeCell ref="K57:K65"/>
    <mergeCell ref="K66:K74"/>
    <mergeCell ref="K75:K83"/>
    <mergeCell ref="K48:K56"/>
    <mergeCell ref="K30:K38"/>
    <mergeCell ref="J22:J25"/>
    <mergeCell ref="J35:J36"/>
    <mergeCell ref="C80:C81"/>
    <mergeCell ref="D80:D81"/>
    <mergeCell ref="H80:H81"/>
    <mergeCell ref="I80:I81"/>
    <mergeCell ref="J80:J81"/>
    <mergeCell ref="J71:J72"/>
    <mergeCell ref="B75:B83"/>
    <mergeCell ref="C75:C79"/>
    <mergeCell ref="F75:H75"/>
    <mergeCell ref="D76:D77"/>
    <mergeCell ref="I76:I77"/>
    <mergeCell ref="D78:D79"/>
    <mergeCell ref="I78:I79"/>
    <mergeCell ref="B66:B74"/>
    <mergeCell ref="D69:D70"/>
    <mergeCell ref="I69:I70"/>
    <mergeCell ref="C71:C72"/>
    <mergeCell ref="D71:D72"/>
    <mergeCell ref="H71:H72"/>
    <mergeCell ref="I71:I72"/>
    <mergeCell ref="C66:C70"/>
    <mergeCell ref="F66:H66"/>
    <mergeCell ref="D67:D68"/>
    <mergeCell ref="I67:I68"/>
    <mergeCell ref="J49:J52"/>
    <mergeCell ref="D51:D52"/>
    <mergeCell ref="I51:I52"/>
    <mergeCell ref="D53:D54"/>
    <mergeCell ref="H53:H54"/>
    <mergeCell ref="I53:I54"/>
    <mergeCell ref="J53:J54"/>
    <mergeCell ref="B57:B65"/>
    <mergeCell ref="C57:C61"/>
    <mergeCell ref="F57:H57"/>
    <mergeCell ref="D58:D59"/>
    <mergeCell ref="I58:I59"/>
    <mergeCell ref="J58:J61"/>
    <mergeCell ref="D60:D61"/>
    <mergeCell ref="I60:I61"/>
    <mergeCell ref="C62:C63"/>
    <mergeCell ref="D62:D63"/>
    <mergeCell ref="H62:H63"/>
    <mergeCell ref="I62:I63"/>
    <mergeCell ref="J62:J63"/>
    <mergeCell ref="J26:J27"/>
    <mergeCell ref="D44:D45"/>
    <mergeCell ref="H44:H45"/>
    <mergeCell ref="I44:I45"/>
    <mergeCell ref="J44:J45"/>
    <mergeCell ref="J42:J43"/>
    <mergeCell ref="B48:B56"/>
    <mergeCell ref="C48:C52"/>
    <mergeCell ref="F48:H48"/>
    <mergeCell ref="C53:C54"/>
    <mergeCell ref="B39:B47"/>
    <mergeCell ref="C39:C43"/>
    <mergeCell ref="F39:H39"/>
    <mergeCell ref="D40:D41"/>
    <mergeCell ref="I40:I41"/>
    <mergeCell ref="D42:D43"/>
    <mergeCell ref="I42:I43"/>
    <mergeCell ref="C44:C45"/>
    <mergeCell ref="D49:D50"/>
    <mergeCell ref="I49:I50"/>
    <mergeCell ref="B30:B38"/>
    <mergeCell ref="C30:C34"/>
    <mergeCell ref="F30:H30"/>
    <mergeCell ref="C35:C36"/>
    <mergeCell ref="B21:B29"/>
    <mergeCell ref="C21:C25"/>
    <mergeCell ref="F21:H21"/>
    <mergeCell ref="D22:D23"/>
    <mergeCell ref="I22:I23"/>
    <mergeCell ref="D24:D25"/>
    <mergeCell ref="I24:I25"/>
    <mergeCell ref="C26:C27"/>
    <mergeCell ref="D31:D32"/>
    <mergeCell ref="I31:I32"/>
    <mergeCell ref="D33:D34"/>
    <mergeCell ref="I33:I34"/>
    <mergeCell ref="D35:D36"/>
    <mergeCell ref="H35:H36"/>
    <mergeCell ref="I35:I36"/>
    <mergeCell ref="D26:D27"/>
    <mergeCell ref="H26:H27"/>
    <mergeCell ref="I26:I27"/>
    <mergeCell ref="B12:B20"/>
    <mergeCell ref="C12:C16"/>
    <mergeCell ref="F12:H12"/>
    <mergeCell ref="K12:K20"/>
    <mergeCell ref="D13:D14"/>
    <mergeCell ref="I13:I14"/>
    <mergeCell ref="D15:D16"/>
    <mergeCell ref="I15:I16"/>
    <mergeCell ref="D4:D5"/>
    <mergeCell ref="D6:D7"/>
    <mergeCell ref="D8:D9"/>
    <mergeCell ref="B3:B11"/>
    <mergeCell ref="I4:I5"/>
    <mergeCell ref="I6:I7"/>
    <mergeCell ref="C8:C9"/>
    <mergeCell ref="H8:H9"/>
    <mergeCell ref="I8:I9"/>
    <mergeCell ref="J8:J9"/>
    <mergeCell ref="J13:J14"/>
    <mergeCell ref="J15:J16"/>
    <mergeCell ref="C2:J2"/>
    <mergeCell ref="C3:C7"/>
    <mergeCell ref="F3:H3"/>
    <mergeCell ref="C17:C18"/>
    <mergeCell ref="D17:D18"/>
    <mergeCell ref="H17:H18"/>
    <mergeCell ref="I17:I18"/>
    <mergeCell ref="J17:J18"/>
    <mergeCell ref="K3:K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82B0-7737-4F9F-8D92-FDD83917418E}">
  <sheetPr>
    <tabColor theme="5"/>
  </sheetPr>
  <dimension ref="B2:Q54"/>
  <sheetViews>
    <sheetView topLeftCell="A34" zoomScale="70" zoomScaleNormal="70" workbookViewId="0">
      <selection activeCell="R31" sqref="R31"/>
    </sheetView>
  </sheetViews>
  <sheetFormatPr defaultRowHeight="16.5" x14ac:dyDescent="0.25"/>
  <cols>
    <col min="2" max="3" width="9" style="2"/>
    <col min="4" max="4" width="17.75" style="2" customWidth="1"/>
    <col min="5" max="6" width="9.125" style="2" bestFit="1" customWidth="1"/>
    <col min="7" max="7" width="9.75" style="2" bestFit="1" customWidth="1"/>
    <col min="8" max="8" width="9.125" style="2" bestFit="1" customWidth="1"/>
    <col min="9" max="13" width="9.75" style="2" bestFit="1" customWidth="1"/>
    <col min="14" max="14" width="9" style="2" customWidth="1"/>
    <col min="15" max="15" width="9" style="3"/>
  </cols>
  <sheetData>
    <row r="2" spans="2:17" x14ac:dyDescent="0.25">
      <c r="B2" s="22" t="s">
        <v>40</v>
      </c>
      <c r="C2" s="60" t="s">
        <v>4</v>
      </c>
      <c r="D2" s="61"/>
      <c r="E2" s="61"/>
      <c r="F2" s="61"/>
      <c r="G2" s="61"/>
      <c r="H2" s="61"/>
      <c r="I2" s="61"/>
      <c r="J2" s="61"/>
      <c r="K2" s="61"/>
      <c r="L2" s="61"/>
      <c r="M2" s="62"/>
      <c r="N2" s="22" t="s">
        <v>57</v>
      </c>
    </row>
    <row r="3" spans="2:17" x14ac:dyDescent="0.25">
      <c r="B3" s="48" t="s">
        <v>6</v>
      </c>
      <c r="C3" s="36" t="s">
        <v>111</v>
      </c>
      <c r="D3" s="36" t="s">
        <v>14</v>
      </c>
      <c r="E3" s="36" t="s">
        <v>0</v>
      </c>
      <c r="F3" s="36" t="s">
        <v>1</v>
      </c>
      <c r="G3" s="36" t="s">
        <v>2</v>
      </c>
      <c r="H3" s="36" t="s">
        <v>3</v>
      </c>
      <c r="I3" s="36" t="s">
        <v>9</v>
      </c>
      <c r="J3" s="36" t="s">
        <v>10</v>
      </c>
      <c r="K3" s="36" t="s">
        <v>11</v>
      </c>
      <c r="L3" s="36" t="s">
        <v>12</v>
      </c>
      <c r="M3" s="36" t="s">
        <v>13</v>
      </c>
      <c r="N3" s="36"/>
    </row>
    <row r="4" spans="2:17" x14ac:dyDescent="0.25">
      <c r="B4" s="48"/>
      <c r="C4" s="48" t="s">
        <v>116</v>
      </c>
      <c r="D4" s="4" t="s">
        <v>55</v>
      </c>
      <c r="E4" s="4">
        <v>180</v>
      </c>
      <c r="F4" s="4">
        <v>180</v>
      </c>
      <c r="G4" s="4">
        <v>180</v>
      </c>
      <c r="H4" s="4">
        <v>60</v>
      </c>
      <c r="I4" s="4">
        <v>60</v>
      </c>
      <c r="J4" s="4">
        <v>0</v>
      </c>
      <c r="K4" s="4">
        <v>0</v>
      </c>
      <c r="L4" s="4">
        <v>0</v>
      </c>
      <c r="M4" s="4">
        <v>0</v>
      </c>
      <c r="N4" s="41">
        <f>SUM(E4:M4)</f>
        <v>660</v>
      </c>
      <c r="O4" s="57" t="s">
        <v>139</v>
      </c>
    </row>
    <row r="5" spans="2:17" x14ac:dyDescent="0.25">
      <c r="B5" s="48"/>
      <c r="C5" s="48"/>
      <c r="D5" s="4" t="s">
        <v>15</v>
      </c>
      <c r="E5" s="4">
        <v>10</v>
      </c>
      <c r="F5"/>
      <c r="G5" s="4"/>
      <c r="H5" s="14">
        <v>60</v>
      </c>
      <c r="I5" s="4"/>
      <c r="J5" s="4"/>
      <c r="K5" s="4"/>
      <c r="L5" s="4"/>
      <c r="M5" s="4"/>
      <c r="N5" s="4"/>
      <c r="O5" s="57"/>
    </row>
    <row r="6" spans="2:17" x14ac:dyDescent="0.25">
      <c r="B6" s="48"/>
      <c r="C6" s="48" t="s">
        <v>142</v>
      </c>
      <c r="D6" s="4" t="s">
        <v>55</v>
      </c>
      <c r="E6" s="4"/>
      <c r="F6" s="4"/>
      <c r="G6" s="4"/>
      <c r="H6" s="4"/>
      <c r="I6" s="4"/>
      <c r="J6" s="4"/>
      <c r="K6" s="4"/>
      <c r="L6" s="4"/>
      <c r="M6" s="4"/>
      <c r="N6" s="4"/>
      <c r="O6" s="57" t="s">
        <v>137</v>
      </c>
    </row>
    <row r="7" spans="2:17" x14ac:dyDescent="0.25">
      <c r="B7" s="48"/>
      <c r="C7" s="48"/>
      <c r="D7" s="4" t="s">
        <v>15</v>
      </c>
      <c r="E7" s="4"/>
      <c r="F7" s="4"/>
      <c r="G7" s="4"/>
      <c r="H7" s="4"/>
      <c r="I7" s="4"/>
      <c r="J7" s="4"/>
      <c r="K7" s="4"/>
      <c r="L7" s="4"/>
      <c r="M7" s="4"/>
      <c r="N7" s="4"/>
      <c r="O7" s="57"/>
    </row>
    <row r="8" spans="2:17" x14ac:dyDescent="0.25">
      <c r="B8" s="48"/>
      <c r="C8" s="48" t="s">
        <v>118</v>
      </c>
      <c r="D8" s="4" t="s">
        <v>55</v>
      </c>
      <c r="E8" s="4">
        <v>180</v>
      </c>
      <c r="F8" s="4">
        <v>180</v>
      </c>
      <c r="G8" s="4">
        <v>60</v>
      </c>
      <c r="H8" s="4">
        <v>0</v>
      </c>
      <c r="I8" s="4">
        <v>0</v>
      </c>
      <c r="J8" s="4">
        <v>0</v>
      </c>
      <c r="K8" s="4">
        <v>0</v>
      </c>
      <c r="L8" s="2">
        <v>0</v>
      </c>
      <c r="M8" s="2">
        <v>0</v>
      </c>
      <c r="N8" s="4">
        <f>SUM(E8:M8)</f>
        <v>420</v>
      </c>
      <c r="O8" s="57" t="s">
        <v>135</v>
      </c>
      <c r="Q8" s="16"/>
    </row>
    <row r="9" spans="2:17" x14ac:dyDescent="0.25">
      <c r="B9" s="48"/>
      <c r="C9" s="48"/>
      <c r="D9" s="4" t="s">
        <v>15</v>
      </c>
      <c r="E9" s="4"/>
      <c r="F9"/>
      <c r="G9" s="4">
        <v>90</v>
      </c>
      <c r="H9" s="14"/>
      <c r="I9" s="4"/>
      <c r="J9" s="4"/>
      <c r="K9" s="4"/>
      <c r="L9" s="4"/>
      <c r="M9" s="4"/>
      <c r="N9" s="4"/>
      <c r="O9" s="57"/>
      <c r="Q9" s="16"/>
    </row>
    <row r="10" spans="2:17" x14ac:dyDescent="0.25">
      <c r="B10" s="48"/>
      <c r="C10" s="48" t="s">
        <v>119</v>
      </c>
      <c r="D10" s="4" t="s">
        <v>55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57" t="s">
        <v>133</v>
      </c>
      <c r="Q10" s="16"/>
    </row>
    <row r="11" spans="2:17" x14ac:dyDescent="0.25">
      <c r="B11" s="48"/>
      <c r="C11" s="48"/>
      <c r="D11" s="4" t="s">
        <v>15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57"/>
      <c r="Q11" s="16"/>
    </row>
    <row r="12" spans="2:17" x14ac:dyDescent="0.25">
      <c r="B12" s="48"/>
      <c r="C12" s="48" t="s">
        <v>120</v>
      </c>
      <c r="D12" s="4" t="s">
        <v>55</v>
      </c>
      <c r="E12" s="4">
        <v>180</v>
      </c>
      <c r="F12" s="4">
        <v>180</v>
      </c>
      <c r="G12" s="4">
        <v>180</v>
      </c>
      <c r="H12" s="4">
        <v>90</v>
      </c>
      <c r="I12" s="4">
        <v>60</v>
      </c>
      <c r="J12" s="4">
        <v>0</v>
      </c>
      <c r="K12" s="4">
        <v>0</v>
      </c>
      <c r="L12" s="4">
        <v>0</v>
      </c>
      <c r="M12" s="4">
        <v>0</v>
      </c>
      <c r="N12" s="41">
        <f>SUM(E12:M12)</f>
        <v>690</v>
      </c>
      <c r="O12" s="57" t="s">
        <v>131</v>
      </c>
      <c r="Q12" s="16"/>
    </row>
    <row r="13" spans="2:17" x14ac:dyDescent="0.25">
      <c r="B13" s="48"/>
      <c r="C13" s="48"/>
      <c r="D13" s="4" t="s">
        <v>15</v>
      </c>
      <c r="E13" s="4"/>
      <c r="F13"/>
      <c r="G13" s="4"/>
      <c r="H13" s="14"/>
      <c r="I13" s="4"/>
      <c r="J13" s="4"/>
      <c r="K13" s="4"/>
      <c r="L13" s="4"/>
      <c r="M13" s="4"/>
      <c r="N13" s="4"/>
      <c r="O13" s="57"/>
      <c r="Q13" s="16"/>
    </row>
    <row r="14" spans="2:17" x14ac:dyDescent="0.25">
      <c r="B14" s="48"/>
      <c r="C14" s="48" t="s">
        <v>121</v>
      </c>
      <c r="D14" s="4" t="s">
        <v>55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57" t="s">
        <v>129</v>
      </c>
      <c r="Q14" s="16"/>
    </row>
    <row r="15" spans="2:17" x14ac:dyDescent="0.25">
      <c r="B15" s="48"/>
      <c r="C15" s="48"/>
      <c r="D15" s="4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57"/>
      <c r="Q15" s="16"/>
    </row>
    <row r="16" spans="2:17" x14ac:dyDescent="0.25">
      <c r="B16" s="48"/>
      <c r="C16" s="48" t="s">
        <v>122</v>
      </c>
      <c r="D16" s="4" t="s">
        <v>55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57" t="s">
        <v>127</v>
      </c>
      <c r="Q16" s="16"/>
    </row>
    <row r="17" spans="2:15" x14ac:dyDescent="0.25">
      <c r="B17" s="48"/>
      <c r="C17" s="48"/>
      <c r="D17" s="4" t="s">
        <v>15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57"/>
    </row>
    <row r="18" spans="2:15" x14ac:dyDescent="0.25">
      <c r="B18" s="48"/>
      <c r="C18" s="48" t="s">
        <v>123</v>
      </c>
      <c r="D18" s="4" t="s">
        <v>55</v>
      </c>
      <c r="E18" s="4">
        <v>180</v>
      </c>
      <c r="F18" s="4">
        <v>180</v>
      </c>
      <c r="G18" s="4">
        <v>180</v>
      </c>
      <c r="H18" s="4">
        <v>180</v>
      </c>
      <c r="I18" s="4">
        <v>60</v>
      </c>
      <c r="J18" s="4">
        <v>60</v>
      </c>
      <c r="K18" s="4">
        <v>60</v>
      </c>
      <c r="M18" s="4"/>
      <c r="N18" s="4">
        <f>SUM(E18:K18)</f>
        <v>900</v>
      </c>
      <c r="O18" s="57" t="s">
        <v>125</v>
      </c>
    </row>
    <row r="19" spans="2:15" x14ac:dyDescent="0.25">
      <c r="B19" s="48"/>
      <c r="C19" s="48"/>
      <c r="D19" s="4" t="s">
        <v>15</v>
      </c>
      <c r="E19" s="4"/>
      <c r="F19" s="4">
        <v>40</v>
      </c>
      <c r="G19" s="4">
        <v>50</v>
      </c>
      <c r="H19" s="14">
        <v>70</v>
      </c>
      <c r="I19" s="4"/>
      <c r="J19" s="4"/>
      <c r="K19" s="4"/>
      <c r="L19" s="4"/>
      <c r="M19" s="4"/>
      <c r="N19" s="4"/>
      <c r="O19" s="57"/>
    </row>
    <row r="20" spans="2:15" x14ac:dyDescent="0.25">
      <c r="B20" s="48"/>
      <c r="C20" s="48" t="s">
        <v>115</v>
      </c>
      <c r="D20" s="4" t="s">
        <v>55</v>
      </c>
      <c r="E20" s="4">
        <v>180</v>
      </c>
      <c r="F20" s="4">
        <v>150</v>
      </c>
      <c r="G20" s="4">
        <v>90</v>
      </c>
      <c r="H20" s="4">
        <v>90</v>
      </c>
      <c r="I20" s="4">
        <v>60</v>
      </c>
      <c r="J20" s="4">
        <v>60</v>
      </c>
      <c r="K20" s="4">
        <v>60</v>
      </c>
      <c r="L20" s="4">
        <v>60</v>
      </c>
      <c r="M20" s="4">
        <v>30</v>
      </c>
      <c r="N20" s="4">
        <f>SUM(E20:M20)</f>
        <v>780</v>
      </c>
      <c r="O20" s="57" t="s">
        <v>113</v>
      </c>
    </row>
    <row r="21" spans="2:15" x14ac:dyDescent="0.25">
      <c r="B21" s="48"/>
      <c r="C21" s="48"/>
      <c r="D21" s="4" t="s">
        <v>15</v>
      </c>
      <c r="E21" s="4"/>
      <c r="F21" s="4">
        <v>30</v>
      </c>
      <c r="G21" s="4"/>
      <c r="H21" s="4">
        <v>50</v>
      </c>
      <c r="I21" s="4"/>
      <c r="J21" s="4">
        <v>70</v>
      </c>
      <c r="K21" s="4"/>
      <c r="L21" s="4">
        <v>80</v>
      </c>
      <c r="M21" s="4"/>
      <c r="N21" s="4"/>
      <c r="O21" s="57"/>
    </row>
    <row r="22" spans="2:15" x14ac:dyDescent="0.25">
      <c r="B22" s="48"/>
      <c r="C22" s="58" t="s">
        <v>140</v>
      </c>
      <c r="D22" s="34" t="s">
        <v>55</v>
      </c>
      <c r="E22" s="34">
        <f>AVERAGE(E4,E6,E8,E10,E12,E14,E16,E18,E20)</f>
        <v>180</v>
      </c>
      <c r="F22" s="34">
        <f t="shared" ref="F22:L22" si="0">AVERAGE(F4,F6,F8,F10,F12,F14,F16,F18,F20)</f>
        <v>174</v>
      </c>
      <c r="G22" s="34">
        <f t="shared" si="0"/>
        <v>138</v>
      </c>
      <c r="H22" s="34">
        <f t="shared" si="0"/>
        <v>84</v>
      </c>
      <c r="I22" s="34">
        <f t="shared" si="0"/>
        <v>48</v>
      </c>
      <c r="J22" s="34">
        <f t="shared" si="0"/>
        <v>24</v>
      </c>
      <c r="K22" s="34">
        <f t="shared" si="0"/>
        <v>24</v>
      </c>
      <c r="L22" s="34">
        <f t="shared" si="0"/>
        <v>15</v>
      </c>
      <c r="M22" s="34">
        <f>AVERAGE(M4,M6,M8,M10,M12,M14,M16,M18,M20)</f>
        <v>7.5</v>
      </c>
      <c r="N22" s="34">
        <f>AVERAGE(N4,N6,N8,N10,N12,N14,N16,N18,N20)</f>
        <v>690</v>
      </c>
      <c r="O22" s="7"/>
    </row>
    <row r="23" spans="2:15" x14ac:dyDescent="0.25">
      <c r="B23" s="48"/>
      <c r="C23" s="58"/>
      <c r="D23" s="34" t="s">
        <v>15</v>
      </c>
      <c r="E23" s="34">
        <f>AVERAGE(E5,E7,E9,E11,E13,E15,E17,E19,E21)</f>
        <v>10</v>
      </c>
      <c r="F23" s="34">
        <f t="shared" ref="F23:L23" si="1">AVERAGE(F5,F7,F9,F11,F13,F15,F17,F19,F21)</f>
        <v>35</v>
      </c>
      <c r="G23" s="34">
        <f t="shared" si="1"/>
        <v>70</v>
      </c>
      <c r="H23" s="34">
        <f t="shared" si="1"/>
        <v>60</v>
      </c>
      <c r="I23" s="34" t="e">
        <f t="shared" si="1"/>
        <v>#DIV/0!</v>
      </c>
      <c r="J23" s="34">
        <f t="shared" si="1"/>
        <v>70</v>
      </c>
      <c r="K23" s="34" t="e">
        <f t="shared" si="1"/>
        <v>#DIV/0!</v>
      </c>
      <c r="L23" s="34">
        <f t="shared" si="1"/>
        <v>80</v>
      </c>
      <c r="M23" s="34" t="e">
        <f>AVERAGE(M5,M7,M9,M11,M13,M15,M17,M19,M21)</f>
        <v>#DIV/0!</v>
      </c>
      <c r="N23" s="34" t="e">
        <f>AVERAGE(N5,N7,N9,N11,N13,N15,N17,N19,N21)</f>
        <v>#DIV/0!</v>
      </c>
      <c r="O23" s="7"/>
    </row>
    <row r="24" spans="2:15" x14ac:dyDescent="0.25">
      <c r="B24" s="48" t="s">
        <v>8</v>
      </c>
      <c r="C24" s="36" t="s">
        <v>111</v>
      </c>
      <c r="D24" s="36" t="s">
        <v>14</v>
      </c>
      <c r="E24" s="36" t="s">
        <v>0</v>
      </c>
      <c r="F24" s="36" t="s">
        <v>1</v>
      </c>
      <c r="G24" s="36" t="s">
        <v>2</v>
      </c>
      <c r="H24" s="36" t="s">
        <v>3</v>
      </c>
      <c r="I24" s="36" t="s">
        <v>9</v>
      </c>
      <c r="J24" s="36" t="s">
        <v>10</v>
      </c>
      <c r="K24" s="36" t="s">
        <v>11</v>
      </c>
      <c r="L24" s="36"/>
      <c r="M24" s="36"/>
      <c r="N24" s="36"/>
    </row>
    <row r="25" spans="2:15" x14ac:dyDescent="0.25">
      <c r="B25" s="48"/>
      <c r="C25" s="48" t="s">
        <v>116</v>
      </c>
      <c r="D25" s="4" t="s">
        <v>55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57" t="s">
        <v>139</v>
      </c>
    </row>
    <row r="26" spans="2:15" x14ac:dyDescent="0.25">
      <c r="B26" s="48"/>
      <c r="C26" s="48"/>
      <c r="D26" s="4" t="s">
        <v>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57"/>
    </row>
    <row r="27" spans="2:15" x14ac:dyDescent="0.25">
      <c r="B27" s="48"/>
      <c r="C27" s="48" t="s">
        <v>142</v>
      </c>
      <c r="D27" s="4" t="s">
        <v>55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1">
        <f>SUM(E27:M27)</f>
        <v>0</v>
      </c>
      <c r="O27" s="57" t="s">
        <v>137</v>
      </c>
    </row>
    <row r="28" spans="2:15" x14ac:dyDescent="0.25">
      <c r="B28" s="48"/>
      <c r="C28" s="48"/>
      <c r="D28" s="4" t="s">
        <v>15</v>
      </c>
      <c r="E28" s="4">
        <v>90</v>
      </c>
      <c r="F28" s="4"/>
      <c r="G28" s="4"/>
      <c r="H28" s="4"/>
      <c r="I28" s="4"/>
      <c r="J28" s="4"/>
      <c r="K28" s="4"/>
      <c r="L28" s="4"/>
      <c r="M28" s="4"/>
      <c r="N28" s="4"/>
      <c r="O28" s="57"/>
    </row>
    <row r="29" spans="2:15" x14ac:dyDescent="0.25">
      <c r="B29" s="48"/>
      <c r="C29" s="48" t="s">
        <v>118</v>
      </c>
      <c r="D29" s="4" t="s">
        <v>55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1">
        <f>SUM(E29:M29)</f>
        <v>0</v>
      </c>
      <c r="O29" s="57" t="s">
        <v>135</v>
      </c>
    </row>
    <row r="30" spans="2:15" x14ac:dyDescent="0.25">
      <c r="B30" s="48"/>
      <c r="C30" s="48"/>
      <c r="D30" s="4" t="s">
        <v>15</v>
      </c>
      <c r="E30" s="4">
        <v>100</v>
      </c>
      <c r="F30" s="4"/>
      <c r="G30" s="4"/>
      <c r="H30" s="4"/>
      <c r="I30" s="4"/>
      <c r="J30" s="4"/>
      <c r="K30" s="4"/>
      <c r="L30" s="4"/>
      <c r="M30" s="4"/>
      <c r="N30" s="4"/>
      <c r="O30" s="57"/>
    </row>
    <row r="31" spans="2:15" x14ac:dyDescent="0.25">
      <c r="B31" s="48"/>
      <c r="C31" s="48" t="s">
        <v>119</v>
      </c>
      <c r="D31" s="4" t="s">
        <v>55</v>
      </c>
      <c r="E31" s="4">
        <v>180</v>
      </c>
      <c r="F31" s="4">
        <v>180</v>
      </c>
      <c r="G31" s="4">
        <v>60</v>
      </c>
      <c r="H31" s="4">
        <v>60</v>
      </c>
      <c r="I31" s="4"/>
      <c r="J31" s="4">
        <v>60</v>
      </c>
      <c r="K31" s="4"/>
      <c r="M31" s="4"/>
      <c r="N31" s="41">
        <f>SUM(E31:M31)</f>
        <v>540</v>
      </c>
      <c r="O31" s="57" t="s">
        <v>133</v>
      </c>
    </row>
    <row r="32" spans="2:15" x14ac:dyDescent="0.25">
      <c r="B32" s="48"/>
      <c r="C32" s="48"/>
      <c r="D32" s="4" t="s">
        <v>15</v>
      </c>
      <c r="E32" s="4"/>
      <c r="F32" s="4">
        <v>50</v>
      </c>
      <c r="G32" s="4"/>
      <c r="H32" s="4">
        <v>80</v>
      </c>
      <c r="I32" s="4"/>
      <c r="J32" s="4"/>
      <c r="K32" s="4"/>
      <c r="L32" s="4"/>
      <c r="M32" s="4"/>
      <c r="N32" s="4"/>
      <c r="O32" s="57"/>
    </row>
    <row r="33" spans="2:15" x14ac:dyDescent="0.25">
      <c r="B33" s="48"/>
      <c r="C33" s="48" t="s">
        <v>120</v>
      </c>
      <c r="D33" s="4" t="s">
        <v>55</v>
      </c>
      <c r="E33" s="4">
        <v>30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1">
        <f>SUM(E33:M33)</f>
        <v>30</v>
      </c>
      <c r="O33" s="57" t="s">
        <v>131</v>
      </c>
    </row>
    <row r="34" spans="2:15" x14ac:dyDescent="0.25">
      <c r="B34" s="48"/>
      <c r="C34" s="48"/>
      <c r="D34" s="4" t="s">
        <v>15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57"/>
    </row>
    <row r="35" spans="2:15" x14ac:dyDescent="0.25">
      <c r="B35" s="48"/>
      <c r="C35" s="48" t="s">
        <v>121</v>
      </c>
      <c r="D35" s="4" t="s">
        <v>55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57" t="s">
        <v>129</v>
      </c>
    </row>
    <row r="36" spans="2:15" x14ac:dyDescent="0.25">
      <c r="B36" s="48"/>
      <c r="C36" s="48"/>
      <c r="D36" s="4" t="s">
        <v>15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57"/>
    </row>
    <row r="37" spans="2:15" x14ac:dyDescent="0.25">
      <c r="B37" s="48"/>
      <c r="C37" s="48" t="s">
        <v>122</v>
      </c>
      <c r="D37" s="4" t="s">
        <v>55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57" t="s">
        <v>127</v>
      </c>
    </row>
    <row r="38" spans="2:15" x14ac:dyDescent="0.25">
      <c r="B38" s="48"/>
      <c r="C38" s="48"/>
      <c r="D38" s="4" t="s">
        <v>15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57"/>
    </row>
    <row r="39" spans="2:15" x14ac:dyDescent="0.25">
      <c r="B39" s="48"/>
      <c r="C39" s="48" t="s">
        <v>123</v>
      </c>
      <c r="D39" s="4" t="s">
        <v>55</v>
      </c>
      <c r="E39" s="4">
        <v>0</v>
      </c>
      <c r="F39" s="4">
        <v>0</v>
      </c>
      <c r="G39" s="4">
        <v>30</v>
      </c>
      <c r="H39" s="4">
        <v>0</v>
      </c>
      <c r="I39" s="4">
        <v>20</v>
      </c>
      <c r="J39" s="4">
        <v>0</v>
      </c>
      <c r="K39" s="4">
        <v>10</v>
      </c>
      <c r="L39" s="2">
        <v>0</v>
      </c>
      <c r="M39" s="4">
        <v>0</v>
      </c>
      <c r="N39" s="4">
        <f>SUM(E39:M39)</f>
        <v>60</v>
      </c>
      <c r="O39" s="57" t="s">
        <v>125</v>
      </c>
    </row>
    <row r="40" spans="2:15" x14ac:dyDescent="0.25">
      <c r="B40" s="48"/>
      <c r="C40" s="48"/>
      <c r="D40" s="4" t="s">
        <v>15</v>
      </c>
      <c r="E40" s="4"/>
      <c r="F40" s="4"/>
      <c r="G40" s="4"/>
      <c r="H40" s="4">
        <v>90</v>
      </c>
      <c r="I40" s="4"/>
      <c r="J40" s="4"/>
      <c r="K40" s="4"/>
      <c r="L40" s="4"/>
      <c r="M40" s="4"/>
      <c r="N40" s="4"/>
      <c r="O40" s="57"/>
    </row>
    <row r="41" spans="2:15" x14ac:dyDescent="0.25">
      <c r="B41" s="48"/>
      <c r="C41" s="48" t="s">
        <v>115</v>
      </c>
      <c r="D41" s="4" t="s">
        <v>55</v>
      </c>
      <c r="E41" s="4">
        <v>60</v>
      </c>
      <c r="F41" s="4">
        <v>0</v>
      </c>
      <c r="G41" s="4">
        <v>60</v>
      </c>
      <c r="H41" s="4">
        <v>0</v>
      </c>
      <c r="I41" s="4">
        <v>60</v>
      </c>
      <c r="J41" s="4">
        <v>0</v>
      </c>
      <c r="K41" s="4">
        <v>0</v>
      </c>
      <c r="L41" s="4">
        <v>0</v>
      </c>
      <c r="M41" s="4">
        <v>0</v>
      </c>
      <c r="N41" s="4">
        <f>SUM(E41:M41)</f>
        <v>180</v>
      </c>
      <c r="O41" s="57" t="s">
        <v>113</v>
      </c>
    </row>
    <row r="42" spans="2:15" x14ac:dyDescent="0.25">
      <c r="B42" s="48"/>
      <c r="C42" s="48"/>
      <c r="D42" s="4" t="s">
        <v>15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57"/>
    </row>
    <row r="43" spans="2:15" x14ac:dyDescent="0.25">
      <c r="B43" s="48"/>
      <c r="C43" s="58" t="s">
        <v>140</v>
      </c>
      <c r="D43" s="34" t="s">
        <v>55</v>
      </c>
      <c r="E43" s="34">
        <f>AVERAGE(E25,E27,E29,E31,E33,E35,E37,E39,E41)</f>
        <v>45</v>
      </c>
      <c r="F43" s="34">
        <f t="shared" ref="F43:M43" si="2">AVERAGE(F25,F27,F29,F31,F33,F35,F37,F39,F41)</f>
        <v>30</v>
      </c>
      <c r="G43" s="34">
        <f t="shared" si="2"/>
        <v>25</v>
      </c>
      <c r="H43" s="34">
        <f t="shared" si="2"/>
        <v>10</v>
      </c>
      <c r="I43" s="34">
        <f t="shared" si="2"/>
        <v>16</v>
      </c>
      <c r="J43" s="34">
        <f t="shared" si="2"/>
        <v>10</v>
      </c>
      <c r="K43" s="34">
        <f>AVERAGE(K25,K27,K29,K31,K33,K35,K37,K39,K41)</f>
        <v>2</v>
      </c>
      <c r="L43" s="34">
        <f t="shared" si="2"/>
        <v>0</v>
      </c>
      <c r="M43" s="34">
        <f t="shared" si="2"/>
        <v>0</v>
      </c>
      <c r="N43" s="34">
        <f t="shared" ref="N43" si="3">AVERAGE(N25,N27,N29,N31,N33,N35,N37,N39,N41)</f>
        <v>135</v>
      </c>
    </row>
    <row r="44" spans="2:15" x14ac:dyDescent="0.25">
      <c r="B44" s="48"/>
      <c r="C44" s="58"/>
      <c r="D44" s="34" t="s">
        <v>15</v>
      </c>
      <c r="E44" s="34">
        <f>AVERAGE(E26,E28,E30,E32,E34,E36,E38,E40,E42)</f>
        <v>95</v>
      </c>
      <c r="F44" s="34">
        <f t="shared" ref="F44:M44" si="4">AVERAGE(F26,F28,F30,F32,F34,F36,F38,F40,F42)</f>
        <v>50</v>
      </c>
      <c r="G44" s="34" t="e">
        <f t="shared" si="4"/>
        <v>#DIV/0!</v>
      </c>
      <c r="H44" s="34">
        <f t="shared" si="4"/>
        <v>85</v>
      </c>
      <c r="I44" s="34" t="e">
        <f t="shared" si="4"/>
        <v>#DIV/0!</v>
      </c>
      <c r="J44" s="34" t="e">
        <f t="shared" si="4"/>
        <v>#DIV/0!</v>
      </c>
      <c r="K44" s="34" t="e">
        <f t="shared" si="4"/>
        <v>#DIV/0!</v>
      </c>
      <c r="L44" s="34" t="e">
        <f t="shared" si="4"/>
        <v>#DIV/0!</v>
      </c>
      <c r="M44" s="34" t="e">
        <f t="shared" si="4"/>
        <v>#DIV/0!</v>
      </c>
      <c r="N44" s="34" t="e">
        <f t="shared" ref="N44" si="5">AVERAGE(N26,N28,N30,N32,N34,N36,N38,N40,N42)</f>
        <v>#DIV/0!</v>
      </c>
    </row>
    <row r="49" spans="3:14" x14ac:dyDescent="0.25">
      <c r="C49" s="4" t="s">
        <v>40</v>
      </c>
      <c r="D49" s="59" t="s">
        <v>4</v>
      </c>
      <c r="E49" s="59"/>
      <c r="F49" s="59"/>
      <c r="G49" s="59"/>
      <c r="H49" s="59"/>
      <c r="I49" s="59"/>
      <c r="J49" s="59"/>
      <c r="K49" s="59"/>
      <c r="L49" s="59"/>
      <c r="M49" s="59"/>
      <c r="N49" s="12" t="s">
        <v>57</v>
      </c>
    </row>
    <row r="50" spans="3:14" x14ac:dyDescent="0.25">
      <c r="C50" s="12"/>
      <c r="D50" s="12" t="s">
        <v>14</v>
      </c>
      <c r="E50" s="12" t="s">
        <v>0</v>
      </c>
      <c r="F50" s="12" t="s">
        <v>1</v>
      </c>
      <c r="G50" s="12" t="s">
        <v>2</v>
      </c>
      <c r="H50" s="12" t="s">
        <v>3</v>
      </c>
      <c r="I50" s="12" t="s">
        <v>9</v>
      </c>
      <c r="J50" s="12" t="s">
        <v>10</v>
      </c>
      <c r="K50" s="12" t="s">
        <v>11</v>
      </c>
      <c r="L50" s="12" t="s">
        <v>12</v>
      </c>
      <c r="M50" s="12" t="s">
        <v>13</v>
      </c>
      <c r="N50" s="12"/>
    </row>
    <row r="51" spans="3:14" x14ac:dyDescent="0.25">
      <c r="C51" s="59" t="s">
        <v>6</v>
      </c>
      <c r="D51" s="12" t="s">
        <v>55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3:14" x14ac:dyDescent="0.25">
      <c r="C52" s="59"/>
      <c r="D52" s="12" t="s">
        <v>15</v>
      </c>
      <c r="E52" s="12"/>
      <c r="F52" s="24"/>
      <c r="G52" s="12"/>
      <c r="H52" s="23"/>
      <c r="I52" s="12"/>
      <c r="J52" s="12"/>
      <c r="K52" s="12"/>
      <c r="L52" s="12"/>
      <c r="M52" s="12"/>
      <c r="N52" s="12"/>
    </row>
    <row r="53" spans="3:14" x14ac:dyDescent="0.25">
      <c r="C53" s="59" t="s">
        <v>8</v>
      </c>
      <c r="D53" s="12" t="s">
        <v>55</v>
      </c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3:14" x14ac:dyDescent="0.25">
      <c r="C54" s="59"/>
      <c r="D54" s="12" t="s">
        <v>15</v>
      </c>
      <c r="E54" s="4"/>
      <c r="F54" s="4"/>
      <c r="G54" s="4"/>
      <c r="H54" s="4"/>
      <c r="I54" s="4"/>
      <c r="J54" s="4"/>
      <c r="K54" s="4"/>
      <c r="L54" s="4"/>
      <c r="M54" s="4"/>
      <c r="N54" s="4"/>
    </row>
  </sheetData>
  <mergeCells count="44">
    <mergeCell ref="C53:C54"/>
    <mergeCell ref="C43:C44"/>
    <mergeCell ref="B24:B44"/>
    <mergeCell ref="C2:M2"/>
    <mergeCell ref="C51:C52"/>
    <mergeCell ref="D49:M49"/>
    <mergeCell ref="B3:B23"/>
    <mergeCell ref="C4:C5"/>
    <mergeCell ref="C6:C7"/>
    <mergeCell ref="C8:C9"/>
    <mergeCell ref="C10:C11"/>
    <mergeCell ref="C12:C13"/>
    <mergeCell ref="O35:O36"/>
    <mergeCell ref="O37:O38"/>
    <mergeCell ref="O39:O40"/>
    <mergeCell ref="O41:O42"/>
    <mergeCell ref="C22:C23"/>
    <mergeCell ref="O33:O34"/>
    <mergeCell ref="C41:C42"/>
    <mergeCell ref="C33:C34"/>
    <mergeCell ref="C35:C36"/>
    <mergeCell ref="C37:C38"/>
    <mergeCell ref="C39:C40"/>
    <mergeCell ref="O4:O5"/>
    <mergeCell ref="O6:O7"/>
    <mergeCell ref="O8:O9"/>
    <mergeCell ref="O10:O11"/>
    <mergeCell ref="O12:O13"/>
    <mergeCell ref="O14:O15"/>
    <mergeCell ref="O16:O17"/>
    <mergeCell ref="O18:O19"/>
    <mergeCell ref="C29:C30"/>
    <mergeCell ref="C31:C32"/>
    <mergeCell ref="C18:C19"/>
    <mergeCell ref="C20:C21"/>
    <mergeCell ref="C25:C26"/>
    <mergeCell ref="C27:C28"/>
    <mergeCell ref="C14:C15"/>
    <mergeCell ref="C16:C17"/>
    <mergeCell ref="O20:O21"/>
    <mergeCell ref="O25:O26"/>
    <mergeCell ref="O27:O28"/>
    <mergeCell ref="O29:O30"/>
    <mergeCell ref="O31:O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6AFC7-10C7-4158-AD8F-4D5BF0C9B963}">
  <sheetPr>
    <tabColor theme="5"/>
  </sheetPr>
  <dimension ref="B1:H30"/>
  <sheetViews>
    <sheetView zoomScale="70" zoomScaleNormal="70" workbookViewId="0">
      <selection activeCell="H41" sqref="H41"/>
    </sheetView>
  </sheetViews>
  <sheetFormatPr defaultRowHeight="16.5" x14ac:dyDescent="0.25"/>
  <cols>
    <col min="2" max="2" width="10.75" customWidth="1"/>
    <col min="3" max="3" width="11.5" customWidth="1"/>
    <col min="8" max="8" width="10.625" customWidth="1"/>
  </cols>
  <sheetData>
    <row r="1" spans="2:8" x14ac:dyDescent="0.25">
      <c r="B1" s="1"/>
      <c r="C1" s="1"/>
      <c r="D1" s="1"/>
      <c r="E1" s="1"/>
      <c r="F1" s="1"/>
      <c r="G1" s="1"/>
    </row>
    <row r="2" spans="2:8" x14ac:dyDescent="0.25">
      <c r="B2" s="22" t="s">
        <v>45</v>
      </c>
      <c r="C2" s="49" t="s">
        <v>19</v>
      </c>
      <c r="D2" s="49"/>
      <c r="E2" s="49"/>
      <c r="F2" s="49"/>
      <c r="G2" s="49"/>
      <c r="H2" s="16"/>
    </row>
    <row r="3" spans="2:8" x14ac:dyDescent="0.25">
      <c r="B3" s="53" t="s">
        <v>6</v>
      </c>
      <c r="C3" s="36" t="s">
        <v>111</v>
      </c>
      <c r="D3" s="36" t="s">
        <v>41</v>
      </c>
      <c r="E3" s="36" t="s">
        <v>42</v>
      </c>
      <c r="F3" s="36" t="s">
        <v>43</v>
      </c>
      <c r="G3" s="36" t="s">
        <v>44</v>
      </c>
      <c r="H3" s="16"/>
    </row>
    <row r="4" spans="2:8" x14ac:dyDescent="0.25">
      <c r="B4" s="54"/>
      <c r="C4" s="4" t="s">
        <v>116</v>
      </c>
      <c r="D4" s="4"/>
      <c r="E4" s="4"/>
      <c r="F4" s="4"/>
      <c r="G4" s="4"/>
      <c r="H4" s="16" t="s">
        <v>139</v>
      </c>
    </row>
    <row r="5" spans="2:8" x14ac:dyDescent="0.25">
      <c r="B5" s="54"/>
      <c r="C5" s="4" t="s">
        <v>117</v>
      </c>
      <c r="D5" s="4">
        <v>5</v>
      </c>
      <c r="E5" s="4">
        <v>4</v>
      </c>
      <c r="F5" s="4">
        <v>3</v>
      </c>
      <c r="G5" s="4">
        <v>2</v>
      </c>
      <c r="H5" s="16" t="s">
        <v>137</v>
      </c>
    </row>
    <row r="6" spans="2:8" x14ac:dyDescent="0.25">
      <c r="B6" s="54"/>
      <c r="C6" s="4" t="s">
        <v>118</v>
      </c>
      <c r="D6" s="4">
        <v>5</v>
      </c>
      <c r="E6" s="4">
        <v>5</v>
      </c>
      <c r="F6" s="4">
        <v>4</v>
      </c>
      <c r="G6" s="4">
        <v>3</v>
      </c>
      <c r="H6" s="16" t="s">
        <v>135</v>
      </c>
    </row>
    <row r="7" spans="2:8" x14ac:dyDescent="0.25">
      <c r="B7" s="54"/>
      <c r="C7" s="4" t="s">
        <v>119</v>
      </c>
      <c r="D7" s="4">
        <v>5</v>
      </c>
      <c r="E7" s="4">
        <v>4</v>
      </c>
      <c r="F7" s="4">
        <v>3</v>
      </c>
      <c r="G7" s="4">
        <v>2</v>
      </c>
      <c r="H7" s="16" t="s">
        <v>133</v>
      </c>
    </row>
    <row r="8" spans="2:8" x14ac:dyDescent="0.25">
      <c r="B8" s="54"/>
      <c r="C8" s="4" t="s">
        <v>120</v>
      </c>
      <c r="D8" s="4">
        <v>5</v>
      </c>
      <c r="E8" s="4">
        <v>5</v>
      </c>
      <c r="F8" s="4">
        <v>3</v>
      </c>
      <c r="G8" s="4">
        <v>2</v>
      </c>
      <c r="H8" s="16" t="s">
        <v>131</v>
      </c>
    </row>
    <row r="9" spans="2:8" x14ac:dyDescent="0.25">
      <c r="B9" s="54"/>
      <c r="C9" s="4" t="s">
        <v>121</v>
      </c>
      <c r="D9" s="4">
        <v>5</v>
      </c>
      <c r="E9" s="4">
        <v>5</v>
      </c>
      <c r="F9" s="4">
        <v>3</v>
      </c>
      <c r="G9" s="4">
        <v>1</v>
      </c>
      <c r="H9" s="16" t="s">
        <v>129</v>
      </c>
    </row>
    <row r="10" spans="2:8" x14ac:dyDescent="0.25">
      <c r="B10" s="54"/>
      <c r="C10" s="4" t="s">
        <v>122</v>
      </c>
      <c r="D10" s="4">
        <v>5</v>
      </c>
      <c r="E10" s="4">
        <v>5</v>
      </c>
      <c r="F10" s="4">
        <v>3</v>
      </c>
      <c r="G10" s="4">
        <v>2</v>
      </c>
      <c r="H10" s="16" t="s">
        <v>127</v>
      </c>
    </row>
    <row r="11" spans="2:8" x14ac:dyDescent="0.25">
      <c r="B11" s="54"/>
      <c r="C11" s="4" t="s">
        <v>123</v>
      </c>
      <c r="D11" s="4">
        <v>5</v>
      </c>
      <c r="E11" s="4">
        <v>5</v>
      </c>
      <c r="F11" s="4">
        <v>4</v>
      </c>
      <c r="G11" s="4">
        <v>3</v>
      </c>
      <c r="H11" s="16" t="s">
        <v>125</v>
      </c>
    </row>
    <row r="12" spans="2:8" x14ac:dyDescent="0.25">
      <c r="B12" s="54"/>
      <c r="C12" s="4" t="s">
        <v>114</v>
      </c>
      <c r="D12" s="4"/>
      <c r="E12" s="4"/>
      <c r="F12" s="4"/>
      <c r="G12" s="4"/>
      <c r="H12" s="16" t="s">
        <v>113</v>
      </c>
    </row>
    <row r="13" spans="2:8" x14ac:dyDescent="0.25">
      <c r="B13" s="55"/>
      <c r="C13" s="34" t="s">
        <v>140</v>
      </c>
      <c r="D13" s="34">
        <f>ROUND(AVERAGE(D4:D12), 3)</f>
        <v>5</v>
      </c>
      <c r="E13" s="34">
        <f>ROUND(AVERAGE(E4:E12), 3)</f>
        <v>4.7140000000000004</v>
      </c>
      <c r="F13" s="34">
        <f>ROUND(AVERAGE(F4:F12), 3)</f>
        <v>3.286</v>
      </c>
      <c r="G13" s="34">
        <f>ROUND(AVERAGE(G4:G12), 3)</f>
        <v>2.1429999999999998</v>
      </c>
      <c r="H13" s="16"/>
    </row>
    <row r="14" spans="2:8" x14ac:dyDescent="0.25">
      <c r="B14" s="53" t="s">
        <v>8</v>
      </c>
      <c r="C14" s="36" t="s">
        <v>111</v>
      </c>
      <c r="D14" s="36" t="s">
        <v>41</v>
      </c>
      <c r="E14" s="36" t="s">
        <v>42</v>
      </c>
      <c r="F14" s="36" t="s">
        <v>43</v>
      </c>
      <c r="G14" s="36" t="s">
        <v>44</v>
      </c>
      <c r="H14" s="16"/>
    </row>
    <row r="15" spans="2:8" x14ac:dyDescent="0.25">
      <c r="B15" s="54"/>
      <c r="C15" s="4" t="s">
        <v>116</v>
      </c>
      <c r="D15" s="9"/>
      <c r="E15" s="9"/>
      <c r="F15" s="9"/>
      <c r="G15" s="9"/>
      <c r="H15" s="16" t="s">
        <v>139</v>
      </c>
    </row>
    <row r="16" spans="2:8" x14ac:dyDescent="0.25">
      <c r="B16" s="54"/>
      <c r="C16" s="4" t="s">
        <v>117</v>
      </c>
      <c r="D16" s="4">
        <v>1</v>
      </c>
      <c r="E16" s="4">
        <v>1</v>
      </c>
      <c r="F16" s="4">
        <v>1</v>
      </c>
      <c r="G16" s="4">
        <v>1</v>
      </c>
      <c r="H16" s="16" t="s">
        <v>137</v>
      </c>
    </row>
    <row r="17" spans="2:8" x14ac:dyDescent="0.25">
      <c r="B17" s="54"/>
      <c r="C17" s="4" t="s">
        <v>118</v>
      </c>
      <c r="D17" s="4">
        <v>5</v>
      </c>
      <c r="E17" s="4">
        <v>5</v>
      </c>
      <c r="F17" s="4">
        <v>4</v>
      </c>
      <c r="G17" s="4">
        <v>3</v>
      </c>
      <c r="H17" s="16" t="s">
        <v>135</v>
      </c>
    </row>
    <row r="18" spans="2:8" x14ac:dyDescent="0.25">
      <c r="B18" s="54"/>
      <c r="C18" s="4" t="s">
        <v>119</v>
      </c>
      <c r="D18" s="4">
        <v>1</v>
      </c>
      <c r="E18" s="4">
        <v>1</v>
      </c>
      <c r="F18" s="4">
        <v>2</v>
      </c>
      <c r="G18" s="4">
        <v>3</v>
      </c>
      <c r="H18" s="16" t="s">
        <v>133</v>
      </c>
    </row>
    <row r="19" spans="2:8" x14ac:dyDescent="0.25">
      <c r="B19" s="54"/>
      <c r="C19" s="4" t="s">
        <v>120</v>
      </c>
      <c r="D19" s="4">
        <v>1</v>
      </c>
      <c r="E19" s="4">
        <v>1</v>
      </c>
      <c r="F19" s="4">
        <v>2</v>
      </c>
      <c r="G19" s="4">
        <v>1</v>
      </c>
      <c r="H19" s="16" t="s">
        <v>131</v>
      </c>
    </row>
    <row r="20" spans="2:8" x14ac:dyDescent="0.25">
      <c r="B20" s="54"/>
      <c r="C20" s="4" t="s">
        <v>121</v>
      </c>
      <c r="D20" s="9"/>
      <c r="E20" s="9"/>
      <c r="F20" s="9"/>
      <c r="G20" s="9"/>
      <c r="H20" s="16" t="s">
        <v>129</v>
      </c>
    </row>
    <row r="21" spans="2:8" x14ac:dyDescent="0.25">
      <c r="B21" s="54"/>
      <c r="C21" s="4" t="s">
        <v>122</v>
      </c>
      <c r="D21" s="9"/>
      <c r="E21" s="9"/>
      <c r="F21" s="9"/>
      <c r="G21" s="9"/>
      <c r="H21" s="16" t="s">
        <v>127</v>
      </c>
    </row>
    <row r="22" spans="2:8" x14ac:dyDescent="0.25">
      <c r="B22" s="54"/>
      <c r="C22" s="4" t="s">
        <v>123</v>
      </c>
      <c r="D22" s="9"/>
      <c r="E22" s="9"/>
      <c r="F22" s="9"/>
      <c r="G22" s="9"/>
      <c r="H22" s="16" t="s">
        <v>125</v>
      </c>
    </row>
    <row r="23" spans="2:8" x14ac:dyDescent="0.25">
      <c r="B23" s="54"/>
      <c r="C23" s="4" t="s">
        <v>114</v>
      </c>
      <c r="D23" s="4">
        <v>1</v>
      </c>
      <c r="E23" s="4">
        <v>2</v>
      </c>
      <c r="F23" s="4">
        <v>2</v>
      </c>
      <c r="G23" s="4">
        <v>3</v>
      </c>
      <c r="H23" s="16" t="s">
        <v>113</v>
      </c>
    </row>
    <row r="24" spans="2:8" x14ac:dyDescent="0.25">
      <c r="B24" s="55"/>
      <c r="C24" s="34" t="s">
        <v>140</v>
      </c>
      <c r="D24" s="34">
        <f>ROUND(AVERAGE(D15:D23), 3)</f>
        <v>1.8</v>
      </c>
      <c r="E24" s="34">
        <f>ROUND(AVERAGE(E15:E23), 3)</f>
        <v>2</v>
      </c>
      <c r="F24" s="34">
        <f>ROUND(AVERAGE(F15:F23), 3)</f>
        <v>2.2000000000000002</v>
      </c>
      <c r="G24" s="34">
        <f>ROUND(AVERAGE(G15:G23), 3)</f>
        <v>2.2000000000000002</v>
      </c>
      <c r="H24" s="16"/>
    </row>
    <row r="25" spans="2:8" x14ac:dyDescent="0.25">
      <c r="B25" s="3"/>
      <c r="C25" s="3"/>
      <c r="D25" s="3"/>
      <c r="E25" s="3"/>
      <c r="F25" s="3"/>
      <c r="G25" s="3"/>
      <c r="H25" s="16"/>
    </row>
    <row r="26" spans="2:8" x14ac:dyDescent="0.25">
      <c r="B26" s="3"/>
      <c r="C26" s="3"/>
      <c r="D26" s="3"/>
      <c r="E26" s="3"/>
      <c r="F26" s="3"/>
      <c r="G26" s="3"/>
      <c r="H26" s="16"/>
    </row>
    <row r="27" spans="2:8" x14ac:dyDescent="0.25">
      <c r="B27" s="3"/>
      <c r="C27" s="22" t="s">
        <v>45</v>
      </c>
      <c r="D27" s="49" t="s">
        <v>19</v>
      </c>
      <c r="E27" s="49"/>
      <c r="F27" s="49"/>
      <c r="G27" s="49"/>
      <c r="H27" s="16"/>
    </row>
    <row r="28" spans="2:8" x14ac:dyDescent="0.25">
      <c r="B28" s="3"/>
      <c r="C28" s="36" t="s">
        <v>141</v>
      </c>
      <c r="D28" s="36" t="s">
        <v>41</v>
      </c>
      <c r="E28" s="36" t="s">
        <v>42</v>
      </c>
      <c r="F28" s="36" t="s">
        <v>43</v>
      </c>
      <c r="G28" s="36" t="s">
        <v>44</v>
      </c>
      <c r="H28" s="16"/>
    </row>
    <row r="29" spans="2:8" x14ac:dyDescent="0.25">
      <c r="B29" s="3"/>
      <c r="C29" s="4" t="s">
        <v>6</v>
      </c>
      <c r="D29" s="4">
        <v>5</v>
      </c>
      <c r="E29" s="4">
        <v>4.7140000000000004</v>
      </c>
      <c r="F29" s="4">
        <v>3.286</v>
      </c>
      <c r="G29" s="4">
        <v>2.1429999999999998</v>
      </c>
      <c r="H29" s="16"/>
    </row>
    <row r="30" spans="2:8" x14ac:dyDescent="0.25">
      <c r="B30" s="3"/>
      <c r="C30" s="4" t="s">
        <v>8</v>
      </c>
      <c r="D30" s="4">
        <v>1.8</v>
      </c>
      <c r="E30" s="4">
        <v>2</v>
      </c>
      <c r="F30" s="4">
        <v>2.2000000000000002</v>
      </c>
      <c r="G30" s="4">
        <v>2.2000000000000002</v>
      </c>
      <c r="H30" s="16"/>
    </row>
  </sheetData>
  <mergeCells count="4">
    <mergeCell ref="D27:G27"/>
    <mergeCell ref="C2:G2"/>
    <mergeCell ref="B14:B24"/>
    <mergeCell ref="B3:B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B7F2-9D1C-4BD3-99F9-4960ACB9DDDE}">
  <sheetPr>
    <tabColor theme="5"/>
  </sheetPr>
  <dimension ref="B3:AB68"/>
  <sheetViews>
    <sheetView topLeftCell="A25" zoomScale="70" zoomScaleNormal="70" workbookViewId="0">
      <selection activeCell="N63" sqref="N63"/>
    </sheetView>
  </sheetViews>
  <sheetFormatPr defaultRowHeight="16.5" x14ac:dyDescent="0.25"/>
  <cols>
    <col min="2" max="2" width="9" style="2"/>
    <col min="3" max="3" width="16" style="2" customWidth="1"/>
    <col min="4" max="16" width="9" style="2"/>
    <col min="20" max="21" width="12.625" customWidth="1"/>
  </cols>
  <sheetData>
    <row r="3" spans="2:21" x14ac:dyDescent="0.25">
      <c r="B3" s="49" t="s">
        <v>223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S3" s="49" t="s">
        <v>223</v>
      </c>
      <c r="T3" s="49"/>
      <c r="U3" s="49"/>
    </row>
    <row r="4" spans="2:21" x14ac:dyDescent="0.25">
      <c r="B4" s="36" t="s">
        <v>111</v>
      </c>
      <c r="C4" s="36" t="s">
        <v>212</v>
      </c>
      <c r="D4" s="36" t="s">
        <v>213</v>
      </c>
      <c r="E4" s="36" t="s">
        <v>214</v>
      </c>
      <c r="F4" s="36" t="s">
        <v>215</v>
      </c>
      <c r="G4" s="36" t="s">
        <v>216</v>
      </c>
      <c r="H4" s="36" t="s">
        <v>217</v>
      </c>
      <c r="I4" s="36" t="s">
        <v>218</v>
      </c>
      <c r="J4" s="36" t="s">
        <v>219</v>
      </c>
      <c r="K4" s="36" t="s">
        <v>220</v>
      </c>
      <c r="L4" s="36" t="s">
        <v>221</v>
      </c>
      <c r="M4" s="36" t="s">
        <v>222</v>
      </c>
      <c r="N4" s="34" t="s">
        <v>230</v>
      </c>
      <c r="O4" s="34" t="s">
        <v>224</v>
      </c>
      <c r="S4" s="48" t="s">
        <v>226</v>
      </c>
      <c r="T4" s="48"/>
      <c r="U4" s="48"/>
    </row>
    <row r="5" spans="2:21" x14ac:dyDescent="0.25">
      <c r="B5" s="48" t="s">
        <v>116</v>
      </c>
      <c r="C5" s="4" t="s">
        <v>5</v>
      </c>
      <c r="D5" s="4">
        <v>1</v>
      </c>
      <c r="E5" s="4">
        <v>5</v>
      </c>
      <c r="F5" s="4">
        <v>1</v>
      </c>
      <c r="G5" s="4">
        <v>5</v>
      </c>
      <c r="H5" s="4">
        <v>1</v>
      </c>
      <c r="I5" s="4">
        <v>5</v>
      </c>
      <c r="J5" s="4">
        <v>1</v>
      </c>
      <c r="K5" s="4">
        <v>5</v>
      </c>
      <c r="L5" s="4">
        <v>1</v>
      </c>
      <c r="M5" s="4">
        <v>5</v>
      </c>
      <c r="N5" s="34">
        <f>AVERAGE(D5:M5)</f>
        <v>3</v>
      </c>
      <c r="O5" s="34">
        <f>ROUND(_xlfn.STDEV.S(D5:M5), 3)</f>
        <v>2.1080000000000001</v>
      </c>
      <c r="Q5" s="57" t="s">
        <v>139</v>
      </c>
      <c r="S5" s="59" t="s">
        <v>111</v>
      </c>
      <c r="T5" s="48" t="s">
        <v>230</v>
      </c>
      <c r="U5" s="48"/>
    </row>
    <row r="6" spans="2:21" x14ac:dyDescent="0.25">
      <c r="B6" s="48"/>
      <c r="C6" s="4" t="s">
        <v>7</v>
      </c>
      <c r="D6" s="4">
        <v>4</v>
      </c>
      <c r="E6" s="4">
        <v>2</v>
      </c>
      <c r="F6" s="4">
        <v>5</v>
      </c>
      <c r="G6" s="4">
        <v>2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2</v>
      </c>
      <c r="N6" s="34">
        <f t="shared" ref="N6:N22" si="0">AVERAGE(D6:M6)</f>
        <v>3</v>
      </c>
      <c r="O6" s="34">
        <f t="shared" ref="O6:O22" si="1">ROUND(_xlfn.STDEV.S(D6:M6), 3)</f>
        <v>0.94299999999999995</v>
      </c>
      <c r="Q6" s="57"/>
      <c r="S6" s="59"/>
      <c r="T6" s="4" t="s">
        <v>5</v>
      </c>
      <c r="U6" s="4" t="s">
        <v>7</v>
      </c>
    </row>
    <row r="7" spans="2:21" x14ac:dyDescent="0.25">
      <c r="B7" s="48" t="s">
        <v>117</v>
      </c>
      <c r="C7" s="4" t="s">
        <v>5</v>
      </c>
      <c r="D7" s="4">
        <v>3</v>
      </c>
      <c r="E7" s="4">
        <v>5</v>
      </c>
      <c r="F7" s="4">
        <v>2</v>
      </c>
      <c r="G7" s="4">
        <v>2</v>
      </c>
      <c r="H7" s="4">
        <v>4</v>
      </c>
      <c r="I7" s="4">
        <v>2</v>
      </c>
      <c r="J7" s="4">
        <v>2</v>
      </c>
      <c r="K7" s="4">
        <v>1</v>
      </c>
      <c r="L7" s="4">
        <v>4</v>
      </c>
      <c r="M7" s="4">
        <v>5</v>
      </c>
      <c r="N7" s="34">
        <f>AVERAGE(D7:M7)</f>
        <v>3</v>
      </c>
      <c r="O7" s="34">
        <f t="shared" si="1"/>
        <v>1.4139999999999999</v>
      </c>
      <c r="Q7" s="57" t="s">
        <v>137</v>
      </c>
      <c r="S7" s="12" t="s">
        <v>116</v>
      </c>
      <c r="T7" s="4">
        <f>N5</f>
        <v>3</v>
      </c>
      <c r="U7" s="4">
        <f>N6</f>
        <v>3</v>
      </c>
    </row>
    <row r="8" spans="2:21" x14ac:dyDescent="0.25">
      <c r="B8" s="48"/>
      <c r="C8" s="4" t="s">
        <v>7</v>
      </c>
      <c r="D8" s="4">
        <v>5</v>
      </c>
      <c r="E8" s="4">
        <v>1</v>
      </c>
      <c r="F8" s="4">
        <v>5</v>
      </c>
      <c r="G8" s="4">
        <v>1</v>
      </c>
      <c r="H8" s="4">
        <v>5</v>
      </c>
      <c r="I8" s="4">
        <v>1</v>
      </c>
      <c r="J8" s="4">
        <v>5</v>
      </c>
      <c r="K8" s="4">
        <v>1</v>
      </c>
      <c r="L8" s="4">
        <v>5</v>
      </c>
      <c r="M8" s="4">
        <v>1</v>
      </c>
      <c r="N8" s="34">
        <f t="shared" si="0"/>
        <v>3</v>
      </c>
      <c r="O8" s="34">
        <f t="shared" si="1"/>
        <v>2.1080000000000001</v>
      </c>
      <c r="Q8" s="57"/>
      <c r="S8" s="12" t="s">
        <v>117</v>
      </c>
      <c r="T8" s="4">
        <f>N7</f>
        <v>3</v>
      </c>
      <c r="U8" s="4">
        <f>N8</f>
        <v>3</v>
      </c>
    </row>
    <row r="9" spans="2:21" x14ac:dyDescent="0.25">
      <c r="B9" s="48" t="s">
        <v>118</v>
      </c>
      <c r="C9" s="4" t="s">
        <v>5</v>
      </c>
      <c r="D9" s="4">
        <v>3</v>
      </c>
      <c r="E9" s="4">
        <v>4</v>
      </c>
      <c r="F9" s="4">
        <v>3</v>
      </c>
      <c r="G9" s="4">
        <v>4</v>
      </c>
      <c r="H9" s="4">
        <v>3</v>
      </c>
      <c r="I9" s="4">
        <v>4</v>
      </c>
      <c r="J9" s="4">
        <v>4</v>
      </c>
      <c r="K9" s="4">
        <v>3</v>
      </c>
      <c r="L9" s="4">
        <v>2</v>
      </c>
      <c r="M9" s="4">
        <v>4</v>
      </c>
      <c r="N9" s="34">
        <f t="shared" si="0"/>
        <v>3.4</v>
      </c>
      <c r="O9" s="34">
        <f t="shared" si="1"/>
        <v>0.69899999999999995</v>
      </c>
      <c r="Q9" s="57" t="s">
        <v>135</v>
      </c>
      <c r="S9" s="12" t="s">
        <v>118</v>
      </c>
      <c r="T9" s="4">
        <f>N9</f>
        <v>3.4</v>
      </c>
      <c r="U9" s="4">
        <f>N10</f>
        <v>3</v>
      </c>
    </row>
    <row r="10" spans="2:21" x14ac:dyDescent="0.25">
      <c r="B10" s="48"/>
      <c r="C10" s="4" t="s">
        <v>7</v>
      </c>
      <c r="D10" s="4">
        <v>5</v>
      </c>
      <c r="E10" s="4">
        <v>1</v>
      </c>
      <c r="F10" s="4">
        <v>5</v>
      </c>
      <c r="G10" s="4">
        <v>1</v>
      </c>
      <c r="H10" s="4">
        <v>5</v>
      </c>
      <c r="I10" s="4">
        <v>1</v>
      </c>
      <c r="J10" s="4">
        <v>5</v>
      </c>
      <c r="K10" s="4">
        <v>1</v>
      </c>
      <c r="L10" s="4">
        <v>5</v>
      </c>
      <c r="M10" s="4">
        <v>1</v>
      </c>
      <c r="N10" s="34">
        <f t="shared" si="0"/>
        <v>3</v>
      </c>
      <c r="O10" s="34">
        <f t="shared" si="1"/>
        <v>2.1080000000000001</v>
      </c>
      <c r="Q10" s="57"/>
      <c r="S10" s="12" t="s">
        <v>119</v>
      </c>
      <c r="T10" s="4">
        <f>N11</f>
        <v>2.2999999999999998</v>
      </c>
      <c r="U10" s="4">
        <f>N12</f>
        <v>2.5</v>
      </c>
    </row>
    <row r="11" spans="2:21" x14ac:dyDescent="0.25">
      <c r="B11" s="48" t="s">
        <v>119</v>
      </c>
      <c r="C11" s="4" t="s">
        <v>5</v>
      </c>
      <c r="D11" s="4">
        <v>2</v>
      </c>
      <c r="E11" s="4">
        <v>1</v>
      </c>
      <c r="F11" s="4">
        <v>4</v>
      </c>
      <c r="G11" s="4">
        <v>1</v>
      </c>
      <c r="H11" s="4">
        <v>4</v>
      </c>
      <c r="I11" s="4">
        <v>1</v>
      </c>
      <c r="J11" s="4">
        <v>3</v>
      </c>
      <c r="K11" s="4">
        <v>2</v>
      </c>
      <c r="L11" s="4">
        <v>3</v>
      </c>
      <c r="M11" s="4">
        <v>2</v>
      </c>
      <c r="N11" s="34">
        <f t="shared" si="0"/>
        <v>2.2999999999999998</v>
      </c>
      <c r="O11" s="34">
        <f t="shared" si="1"/>
        <v>1.1599999999999999</v>
      </c>
      <c r="Q11" s="57" t="s">
        <v>133</v>
      </c>
      <c r="S11" s="12" t="s">
        <v>120</v>
      </c>
      <c r="T11" s="4">
        <f>N13</f>
        <v>3</v>
      </c>
      <c r="U11" s="4">
        <f>N14</f>
        <v>2.9</v>
      </c>
    </row>
    <row r="12" spans="2:21" x14ac:dyDescent="0.25">
      <c r="B12" s="48"/>
      <c r="C12" s="4" t="s">
        <v>7</v>
      </c>
      <c r="D12" s="4">
        <v>3</v>
      </c>
      <c r="E12" s="4">
        <v>1</v>
      </c>
      <c r="F12" s="4">
        <v>4</v>
      </c>
      <c r="G12" s="4">
        <v>1</v>
      </c>
      <c r="H12" s="4">
        <v>4</v>
      </c>
      <c r="I12" s="4">
        <v>1</v>
      </c>
      <c r="J12" s="4">
        <v>4</v>
      </c>
      <c r="K12" s="4">
        <v>2</v>
      </c>
      <c r="L12" s="4">
        <v>3</v>
      </c>
      <c r="M12" s="4">
        <v>2</v>
      </c>
      <c r="N12" s="34">
        <f t="shared" si="0"/>
        <v>2.5</v>
      </c>
      <c r="O12" s="34">
        <f t="shared" si="1"/>
        <v>1.2689999999999999</v>
      </c>
      <c r="Q12" s="57"/>
      <c r="S12" s="12" t="s">
        <v>121</v>
      </c>
      <c r="T12" s="4">
        <f>N15</f>
        <v>2.1</v>
      </c>
      <c r="U12" s="4">
        <f>N16</f>
        <v>2.9</v>
      </c>
    </row>
    <row r="13" spans="2:21" x14ac:dyDescent="0.25">
      <c r="B13" s="48" t="s">
        <v>120</v>
      </c>
      <c r="C13" s="4" t="s">
        <v>5</v>
      </c>
      <c r="D13" s="4">
        <v>2</v>
      </c>
      <c r="E13" s="4">
        <v>4</v>
      </c>
      <c r="F13" s="4">
        <v>2</v>
      </c>
      <c r="G13" s="4">
        <v>4</v>
      </c>
      <c r="H13" s="4">
        <v>3</v>
      </c>
      <c r="I13" s="4">
        <v>4</v>
      </c>
      <c r="J13" s="4">
        <v>1</v>
      </c>
      <c r="K13" s="4">
        <v>4</v>
      </c>
      <c r="L13" s="4">
        <v>2</v>
      </c>
      <c r="M13" s="4">
        <v>4</v>
      </c>
      <c r="N13" s="34">
        <f t="shared" si="0"/>
        <v>3</v>
      </c>
      <c r="O13" s="34">
        <f t="shared" si="1"/>
        <v>1.155</v>
      </c>
      <c r="Q13" s="57" t="s">
        <v>131</v>
      </c>
      <c r="S13" s="12" t="s">
        <v>122</v>
      </c>
      <c r="T13" s="4">
        <f>N17</f>
        <v>3</v>
      </c>
      <c r="U13" s="4">
        <f>N18</f>
        <v>2.9</v>
      </c>
    </row>
    <row r="14" spans="2:21" x14ac:dyDescent="0.25">
      <c r="B14" s="48"/>
      <c r="C14" s="4" t="s">
        <v>7</v>
      </c>
      <c r="D14" s="4">
        <v>4</v>
      </c>
      <c r="E14" s="4">
        <v>1</v>
      </c>
      <c r="F14" s="4">
        <v>4</v>
      </c>
      <c r="G14" s="4">
        <v>3</v>
      </c>
      <c r="H14" s="4">
        <v>3</v>
      </c>
      <c r="I14" s="4">
        <v>1</v>
      </c>
      <c r="J14" s="4">
        <v>5</v>
      </c>
      <c r="K14" s="4">
        <v>2</v>
      </c>
      <c r="L14" s="4">
        <v>4</v>
      </c>
      <c r="M14" s="4">
        <v>2</v>
      </c>
      <c r="N14" s="34">
        <f t="shared" si="0"/>
        <v>2.9</v>
      </c>
      <c r="O14" s="34">
        <f t="shared" si="1"/>
        <v>1.37</v>
      </c>
      <c r="Q14" s="57"/>
      <c r="S14" s="12" t="s">
        <v>123</v>
      </c>
      <c r="T14" s="4">
        <f>N19</f>
        <v>2.8</v>
      </c>
      <c r="U14" s="4">
        <f>N20</f>
        <v>2.8</v>
      </c>
    </row>
    <row r="15" spans="2:21" x14ac:dyDescent="0.25">
      <c r="B15" s="48" t="s">
        <v>121</v>
      </c>
      <c r="C15" s="4" t="s">
        <v>5</v>
      </c>
      <c r="D15" s="4">
        <v>1</v>
      </c>
      <c r="E15" s="4">
        <v>1</v>
      </c>
      <c r="F15" s="4">
        <v>1</v>
      </c>
      <c r="G15" s="4">
        <v>5</v>
      </c>
      <c r="H15" s="4">
        <v>3</v>
      </c>
      <c r="I15" s="4">
        <v>1</v>
      </c>
      <c r="J15" s="4">
        <v>2</v>
      </c>
      <c r="K15" s="4">
        <v>1</v>
      </c>
      <c r="L15" s="4">
        <v>1</v>
      </c>
      <c r="M15" s="4">
        <v>5</v>
      </c>
      <c r="N15" s="34">
        <f t="shared" si="0"/>
        <v>2.1</v>
      </c>
      <c r="O15" s="34">
        <f t="shared" si="1"/>
        <v>1.663</v>
      </c>
      <c r="Q15" s="57" t="s">
        <v>129</v>
      </c>
      <c r="S15" s="12" t="s">
        <v>114</v>
      </c>
      <c r="T15" s="4">
        <f>N21</f>
        <v>3.4</v>
      </c>
      <c r="U15" s="4">
        <f>N22</f>
        <v>3.4</v>
      </c>
    </row>
    <row r="16" spans="2:21" x14ac:dyDescent="0.25">
      <c r="B16" s="48"/>
      <c r="C16" s="4" t="s">
        <v>7</v>
      </c>
      <c r="D16" s="4">
        <v>3</v>
      </c>
      <c r="E16" s="4">
        <v>3</v>
      </c>
      <c r="F16" s="4">
        <v>5</v>
      </c>
      <c r="G16" s="4">
        <v>2</v>
      </c>
      <c r="H16" s="4">
        <v>3</v>
      </c>
      <c r="I16" s="4">
        <v>1</v>
      </c>
      <c r="J16" s="4">
        <v>5</v>
      </c>
      <c r="K16" s="4">
        <v>1</v>
      </c>
      <c r="L16" s="4">
        <v>4</v>
      </c>
      <c r="M16" s="4">
        <v>2</v>
      </c>
      <c r="N16" s="34">
        <f t="shared" si="0"/>
        <v>2.9</v>
      </c>
      <c r="O16" s="34">
        <f t="shared" si="1"/>
        <v>1.4490000000000001</v>
      </c>
      <c r="Q16" s="57"/>
      <c r="S16" s="37" t="s">
        <v>227</v>
      </c>
      <c r="T16" s="63">
        <f>_xlfn.T.TEST(T7:T15, U7:U15, 2, 1)</f>
        <v>0.691909047723962</v>
      </c>
      <c r="U16" s="63"/>
    </row>
    <row r="17" spans="2:28" x14ac:dyDescent="0.25">
      <c r="B17" s="48" t="s">
        <v>122</v>
      </c>
      <c r="C17" s="4" t="s">
        <v>5</v>
      </c>
      <c r="D17" s="4">
        <v>1</v>
      </c>
      <c r="E17" s="4">
        <v>4</v>
      </c>
      <c r="F17" s="4">
        <v>2</v>
      </c>
      <c r="G17" s="4">
        <v>4</v>
      </c>
      <c r="H17" s="4">
        <v>2</v>
      </c>
      <c r="I17" s="4">
        <v>4</v>
      </c>
      <c r="J17" s="4">
        <v>2</v>
      </c>
      <c r="K17" s="4">
        <v>4</v>
      </c>
      <c r="L17" s="4">
        <v>3</v>
      </c>
      <c r="M17" s="4">
        <v>4</v>
      </c>
      <c r="N17" s="34">
        <f t="shared" si="0"/>
        <v>3</v>
      </c>
      <c r="O17" s="34">
        <f t="shared" si="1"/>
        <v>1.155</v>
      </c>
      <c r="Q17" s="57" t="s">
        <v>127</v>
      </c>
      <c r="S17" s="40" t="s">
        <v>231</v>
      </c>
      <c r="T17" s="64" t="s">
        <v>228</v>
      </c>
      <c r="U17" s="64"/>
    </row>
    <row r="18" spans="2:28" x14ac:dyDescent="0.25">
      <c r="B18" s="48"/>
      <c r="C18" s="4" t="s">
        <v>7</v>
      </c>
      <c r="D18" s="4">
        <v>3</v>
      </c>
      <c r="E18" s="4">
        <v>2</v>
      </c>
      <c r="F18" s="4">
        <v>4</v>
      </c>
      <c r="G18" s="4">
        <v>2</v>
      </c>
      <c r="H18" s="4">
        <v>4</v>
      </c>
      <c r="I18" s="4">
        <v>1</v>
      </c>
      <c r="J18" s="4">
        <v>5</v>
      </c>
      <c r="K18" s="4">
        <v>2</v>
      </c>
      <c r="L18" s="4">
        <v>4</v>
      </c>
      <c r="M18" s="4">
        <v>2</v>
      </c>
      <c r="N18" s="34">
        <f t="shared" si="0"/>
        <v>2.9</v>
      </c>
      <c r="O18" s="34">
        <f t="shared" si="1"/>
        <v>1.2869999999999999</v>
      </c>
      <c r="Q18" s="57"/>
    </row>
    <row r="19" spans="2:28" x14ac:dyDescent="0.25">
      <c r="B19" s="48" t="s">
        <v>123</v>
      </c>
      <c r="C19" s="4" t="s">
        <v>5</v>
      </c>
      <c r="D19" s="4">
        <v>2</v>
      </c>
      <c r="E19" s="4">
        <v>3</v>
      </c>
      <c r="F19" s="4">
        <v>2</v>
      </c>
      <c r="G19" s="4">
        <v>4</v>
      </c>
      <c r="H19" s="4">
        <v>2</v>
      </c>
      <c r="I19" s="4">
        <v>3</v>
      </c>
      <c r="J19" s="4">
        <v>1</v>
      </c>
      <c r="K19" s="4">
        <v>4</v>
      </c>
      <c r="L19" s="4">
        <v>2</v>
      </c>
      <c r="M19" s="4">
        <v>5</v>
      </c>
      <c r="N19" s="34">
        <f t="shared" si="0"/>
        <v>2.8</v>
      </c>
      <c r="O19" s="34">
        <f t="shared" si="1"/>
        <v>1.2290000000000001</v>
      </c>
      <c r="Q19" s="57" t="s">
        <v>125</v>
      </c>
    </row>
    <row r="20" spans="2:28" x14ac:dyDescent="0.25">
      <c r="B20" s="48"/>
      <c r="C20" s="4" t="s">
        <v>7</v>
      </c>
      <c r="D20" s="4">
        <v>4</v>
      </c>
      <c r="E20" s="4">
        <v>2</v>
      </c>
      <c r="F20" s="4">
        <v>4</v>
      </c>
      <c r="G20" s="4">
        <v>1</v>
      </c>
      <c r="H20" s="4">
        <v>4</v>
      </c>
      <c r="I20" s="4">
        <v>1</v>
      </c>
      <c r="J20" s="4">
        <v>5</v>
      </c>
      <c r="K20" s="4">
        <v>1</v>
      </c>
      <c r="L20" s="4">
        <v>5</v>
      </c>
      <c r="M20" s="4">
        <v>1</v>
      </c>
      <c r="N20" s="34">
        <f t="shared" si="0"/>
        <v>2.8</v>
      </c>
      <c r="O20" s="34">
        <f t="shared" si="1"/>
        <v>1.7509999999999999</v>
      </c>
      <c r="Q20" s="57"/>
    </row>
    <row r="21" spans="2:28" x14ac:dyDescent="0.25">
      <c r="B21" s="48" t="s">
        <v>114</v>
      </c>
      <c r="C21" s="4" t="s">
        <v>5</v>
      </c>
      <c r="D21" s="4">
        <v>2</v>
      </c>
      <c r="E21" s="4">
        <v>5</v>
      </c>
      <c r="F21" s="4">
        <v>2</v>
      </c>
      <c r="G21" s="4">
        <v>5</v>
      </c>
      <c r="H21" s="4">
        <v>2</v>
      </c>
      <c r="I21" s="4">
        <v>5</v>
      </c>
      <c r="J21" s="4">
        <v>1</v>
      </c>
      <c r="K21" s="4">
        <v>5</v>
      </c>
      <c r="L21" s="4">
        <v>2</v>
      </c>
      <c r="M21" s="4">
        <v>5</v>
      </c>
      <c r="N21" s="34">
        <f t="shared" si="0"/>
        <v>3.4</v>
      </c>
      <c r="O21" s="34">
        <f t="shared" si="1"/>
        <v>1.7130000000000001</v>
      </c>
      <c r="Q21" s="57" t="s">
        <v>113</v>
      </c>
    </row>
    <row r="22" spans="2:28" x14ac:dyDescent="0.25">
      <c r="B22" s="48"/>
      <c r="C22" s="4" t="s">
        <v>7</v>
      </c>
      <c r="D22" s="4">
        <v>5</v>
      </c>
      <c r="E22" s="4">
        <v>2</v>
      </c>
      <c r="F22" s="4">
        <v>5</v>
      </c>
      <c r="G22" s="4">
        <v>2</v>
      </c>
      <c r="H22" s="4">
        <v>5</v>
      </c>
      <c r="I22" s="4">
        <v>2</v>
      </c>
      <c r="J22" s="4">
        <v>5</v>
      </c>
      <c r="K22" s="4">
        <v>1</v>
      </c>
      <c r="L22" s="4">
        <v>5</v>
      </c>
      <c r="M22" s="4">
        <v>2</v>
      </c>
      <c r="N22" s="34">
        <f t="shared" si="0"/>
        <v>3.4</v>
      </c>
      <c r="O22" s="34">
        <f t="shared" si="1"/>
        <v>1.7130000000000001</v>
      </c>
      <c r="Q22" s="57"/>
    </row>
    <row r="23" spans="2:28" x14ac:dyDescent="0.25">
      <c r="B23" s="58" t="s">
        <v>140</v>
      </c>
      <c r="C23" s="34" t="s">
        <v>6</v>
      </c>
      <c r="D23" s="34">
        <f>ROUND(AVERAGE(D5,D7,D9,D11,D13,D15,D17,D19,D21), 3)</f>
        <v>1.889</v>
      </c>
      <c r="E23" s="34">
        <f t="shared" ref="E23:L23" si="2">ROUND(AVERAGE(E5,E7,E9,E11,E13,E15,E17,E19,E21), 3)</f>
        <v>3.556</v>
      </c>
      <c r="F23" s="34">
        <f t="shared" si="2"/>
        <v>2.1110000000000002</v>
      </c>
      <c r="G23" s="34">
        <f t="shared" si="2"/>
        <v>3.778</v>
      </c>
      <c r="H23" s="34">
        <f t="shared" si="2"/>
        <v>2.6669999999999998</v>
      </c>
      <c r="I23" s="34">
        <f t="shared" si="2"/>
        <v>3.222</v>
      </c>
      <c r="J23" s="34">
        <f t="shared" si="2"/>
        <v>1.889</v>
      </c>
      <c r="K23" s="34">
        <f t="shared" si="2"/>
        <v>3.222</v>
      </c>
      <c r="L23" s="34">
        <f t="shared" si="2"/>
        <v>2.222</v>
      </c>
      <c r="M23" s="34">
        <f t="shared" ref="M23:O23" si="3">ROUND(AVERAGE(M5,M7,M9,M11,M13,M15,M17,M19,M21), 3)</f>
        <v>4.3330000000000002</v>
      </c>
      <c r="N23" s="35">
        <f t="shared" si="3"/>
        <v>2.8889999999999998</v>
      </c>
      <c r="O23" s="35">
        <f t="shared" si="3"/>
        <v>1.3660000000000001</v>
      </c>
      <c r="X23" s="7"/>
      <c r="Y23" s="10"/>
      <c r="Z23" s="10"/>
      <c r="AA23" s="10"/>
      <c r="AB23" s="10"/>
    </row>
    <row r="24" spans="2:28" x14ac:dyDescent="0.25">
      <c r="B24" s="58"/>
      <c r="C24" s="34" t="s">
        <v>8</v>
      </c>
      <c r="D24" s="34">
        <f>ROUND(AVERAGE(D6,D8,D10,D12,D14,D16,D18,D20,D22), 3)</f>
        <v>4</v>
      </c>
      <c r="E24" s="34">
        <f t="shared" ref="E24:L24" si="4">ROUND(AVERAGE(E6,E8,E10,E12,E14,E16,E18,E20,E22), 3)</f>
        <v>1.667</v>
      </c>
      <c r="F24" s="34">
        <f t="shared" si="4"/>
        <v>4.556</v>
      </c>
      <c r="G24" s="34">
        <f t="shared" si="4"/>
        <v>1.667</v>
      </c>
      <c r="H24" s="34">
        <f t="shared" si="4"/>
        <v>4</v>
      </c>
      <c r="I24" s="34">
        <f t="shared" si="4"/>
        <v>1.333</v>
      </c>
      <c r="J24" s="34">
        <f t="shared" si="4"/>
        <v>4.6669999999999998</v>
      </c>
      <c r="K24" s="34">
        <f t="shared" si="4"/>
        <v>1.556</v>
      </c>
      <c r="L24" s="34">
        <f t="shared" si="4"/>
        <v>4.2220000000000004</v>
      </c>
      <c r="M24" s="34">
        <f t="shared" ref="M24:O24" si="5">ROUND(AVERAGE(M6,M8,M10,M12,M14,M16,M18,M20,M22), 3)</f>
        <v>1.667</v>
      </c>
      <c r="N24" s="35">
        <f t="shared" si="5"/>
        <v>2.9329999999999998</v>
      </c>
      <c r="O24" s="35">
        <f t="shared" si="5"/>
        <v>1.5549999999999999</v>
      </c>
      <c r="X24" s="7"/>
      <c r="Y24" s="7"/>
      <c r="Z24" s="7"/>
      <c r="AA24" s="7"/>
      <c r="AB24" s="7"/>
    </row>
    <row r="25" spans="2:28" x14ac:dyDescent="0.25">
      <c r="X25" s="7"/>
      <c r="Y25" s="7"/>
      <c r="Z25" s="7"/>
      <c r="AA25" s="7"/>
      <c r="AB25" s="7"/>
    </row>
    <row r="26" spans="2:28" x14ac:dyDescent="0.25">
      <c r="X26" s="7"/>
      <c r="Y26" s="7"/>
      <c r="Z26" s="7"/>
      <c r="AA26" s="7"/>
      <c r="AB26" s="7"/>
    </row>
    <row r="27" spans="2:28" x14ac:dyDescent="0.25">
      <c r="X27" s="15"/>
      <c r="Y27" s="15"/>
      <c r="Z27" s="15"/>
      <c r="AA27" s="15"/>
      <c r="AB27" s="15"/>
    </row>
    <row r="28" spans="2:28" x14ac:dyDescent="0.25">
      <c r="C28" s="49" t="s">
        <v>223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</row>
    <row r="29" spans="2:28" x14ac:dyDescent="0.25">
      <c r="C29" s="36" t="s">
        <v>212</v>
      </c>
      <c r="D29" s="36" t="s">
        <v>213</v>
      </c>
      <c r="E29" s="36" t="s">
        <v>214</v>
      </c>
      <c r="F29" s="36" t="s">
        <v>215</v>
      </c>
      <c r="G29" s="36" t="s">
        <v>216</v>
      </c>
      <c r="H29" s="36" t="s">
        <v>217</v>
      </c>
      <c r="I29" s="36" t="s">
        <v>218</v>
      </c>
      <c r="J29" s="36" t="s">
        <v>219</v>
      </c>
      <c r="K29" s="36" t="s">
        <v>220</v>
      </c>
      <c r="L29" s="36" t="s">
        <v>221</v>
      </c>
      <c r="M29" s="36" t="s">
        <v>222</v>
      </c>
      <c r="N29" s="34" t="s">
        <v>230</v>
      </c>
      <c r="O29" s="34" t="s">
        <v>224</v>
      </c>
    </row>
    <row r="30" spans="2:28" x14ac:dyDescent="0.25">
      <c r="C30" s="4" t="s">
        <v>5</v>
      </c>
      <c r="D30" s="4">
        <v>1.889</v>
      </c>
      <c r="E30" s="4">
        <v>3.556</v>
      </c>
      <c r="F30" s="4">
        <v>2.1110000000000002</v>
      </c>
      <c r="G30" s="4">
        <v>3.778</v>
      </c>
      <c r="H30" s="4">
        <v>2.6669999999999998</v>
      </c>
      <c r="I30" s="4">
        <v>3.222</v>
      </c>
      <c r="J30" s="4">
        <v>1.889</v>
      </c>
      <c r="K30" s="4">
        <v>3.222</v>
      </c>
      <c r="L30" s="4">
        <v>2.222</v>
      </c>
      <c r="M30" s="4">
        <v>4.3330000000000002</v>
      </c>
      <c r="N30" s="35">
        <v>2.8889999999999998</v>
      </c>
      <c r="O30" s="35">
        <v>1.3660000000000001</v>
      </c>
    </row>
    <row r="31" spans="2:28" x14ac:dyDescent="0.25">
      <c r="C31" s="4" t="s">
        <v>7</v>
      </c>
      <c r="D31" s="4">
        <v>4</v>
      </c>
      <c r="E31" s="4">
        <v>1.667</v>
      </c>
      <c r="F31" s="4">
        <v>4.556</v>
      </c>
      <c r="G31" s="4">
        <v>1.667</v>
      </c>
      <c r="H31" s="4">
        <v>4</v>
      </c>
      <c r="I31" s="4">
        <v>1.333</v>
      </c>
      <c r="J31" s="4">
        <v>4.6669999999999998</v>
      </c>
      <c r="K31" s="4">
        <v>1.556</v>
      </c>
      <c r="L31" s="4">
        <v>4.2220000000000004</v>
      </c>
      <c r="M31" s="4">
        <v>1.667</v>
      </c>
      <c r="N31" s="35">
        <v>2.9329999999999998</v>
      </c>
      <c r="O31" s="35">
        <v>1.5549999999999999</v>
      </c>
    </row>
    <row r="32" spans="2:28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9"/>
      <c r="O32" s="19"/>
    </row>
    <row r="33" spans="2:21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9"/>
      <c r="O33" s="19"/>
    </row>
    <row r="34" spans="2:21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9"/>
      <c r="O34" s="19"/>
    </row>
    <row r="35" spans="2:21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9"/>
      <c r="O35" s="19"/>
    </row>
    <row r="36" spans="2:21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9"/>
      <c r="O36" s="19"/>
    </row>
    <row r="37" spans="2:21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9"/>
      <c r="O37" s="19"/>
    </row>
    <row r="38" spans="2:21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9"/>
      <c r="O38" s="19"/>
    </row>
    <row r="40" spans="2:21" x14ac:dyDescent="0.25">
      <c r="B40" s="49" t="s">
        <v>225</v>
      </c>
      <c r="C40" s="49"/>
      <c r="D40" s="49"/>
      <c r="E40" s="49"/>
      <c r="F40" s="49"/>
      <c r="G40" s="49"/>
      <c r="H40" s="49"/>
      <c r="I40" s="49"/>
      <c r="J40" s="49"/>
      <c r="K40" s="49"/>
      <c r="S40" s="49" t="s">
        <v>225</v>
      </c>
      <c r="T40" s="49"/>
      <c r="U40" s="49"/>
    </row>
    <row r="41" spans="2:21" x14ac:dyDescent="0.25">
      <c r="B41" s="36" t="s">
        <v>111</v>
      </c>
      <c r="C41" s="36" t="s">
        <v>212</v>
      </c>
      <c r="D41" s="36" t="s">
        <v>213</v>
      </c>
      <c r="E41" s="36" t="s">
        <v>214</v>
      </c>
      <c r="F41" s="36" t="s">
        <v>215</v>
      </c>
      <c r="G41" s="36" t="s">
        <v>216</v>
      </c>
      <c r="H41" s="36" t="s">
        <v>217</v>
      </c>
      <c r="I41" s="36" t="s">
        <v>218</v>
      </c>
      <c r="J41" s="34" t="s">
        <v>230</v>
      </c>
      <c r="K41" s="34" t="s">
        <v>224</v>
      </c>
      <c r="S41" s="48" t="s">
        <v>226</v>
      </c>
      <c r="T41" s="48"/>
      <c r="U41" s="48"/>
    </row>
    <row r="42" spans="2:21" x14ac:dyDescent="0.25">
      <c r="B42" s="48" t="s">
        <v>116</v>
      </c>
      <c r="C42" s="4" t="s">
        <v>5</v>
      </c>
      <c r="D42" s="4">
        <v>9</v>
      </c>
      <c r="E42" s="4">
        <v>8</v>
      </c>
      <c r="F42" s="4">
        <v>9</v>
      </c>
      <c r="G42" s="4">
        <v>5</v>
      </c>
      <c r="H42" s="4">
        <v>7</v>
      </c>
      <c r="I42" s="4">
        <v>3</v>
      </c>
      <c r="J42" s="34">
        <f>ROUND(AVERAGE(D42:I42), 3)</f>
        <v>6.8330000000000002</v>
      </c>
      <c r="K42" s="34">
        <f>ROUND(_xlfn.STDEV.S(D42:I42), 3)</f>
        <v>2.4009999999999998</v>
      </c>
      <c r="M42" s="57" t="s">
        <v>139</v>
      </c>
      <c r="S42" s="59" t="s">
        <v>111</v>
      </c>
      <c r="T42" s="48" t="s">
        <v>230</v>
      </c>
      <c r="U42" s="48"/>
    </row>
    <row r="43" spans="2:21" x14ac:dyDescent="0.25">
      <c r="B43" s="48"/>
      <c r="C43" s="4" t="s">
        <v>7</v>
      </c>
      <c r="D43" s="4">
        <v>4</v>
      </c>
      <c r="E43" s="4">
        <v>4</v>
      </c>
      <c r="F43" s="4">
        <v>4</v>
      </c>
      <c r="G43" s="4">
        <v>3</v>
      </c>
      <c r="H43" s="4">
        <v>4</v>
      </c>
      <c r="I43" s="4">
        <v>5</v>
      </c>
      <c r="J43" s="34">
        <f t="shared" ref="J43:J59" si="6">ROUND(AVERAGE(D43:I43), 3)</f>
        <v>4</v>
      </c>
      <c r="K43" s="34">
        <f t="shared" ref="K43:K59" si="7">ROUND(_xlfn.STDEV.S(D43:I43), 3)</f>
        <v>0.63200000000000001</v>
      </c>
      <c r="M43" s="57"/>
      <c r="S43" s="59"/>
      <c r="T43" s="4" t="s">
        <v>5</v>
      </c>
      <c r="U43" s="4" t="s">
        <v>7</v>
      </c>
    </row>
    <row r="44" spans="2:21" x14ac:dyDescent="0.25">
      <c r="B44" s="48" t="s">
        <v>117</v>
      </c>
      <c r="C44" s="4" t="s">
        <v>5</v>
      </c>
      <c r="D44" s="4">
        <v>9</v>
      </c>
      <c r="E44" s="4">
        <v>9</v>
      </c>
      <c r="F44" s="4">
        <v>9</v>
      </c>
      <c r="G44" s="4">
        <v>10</v>
      </c>
      <c r="H44" s="4">
        <v>10</v>
      </c>
      <c r="I44" s="4">
        <v>2</v>
      </c>
      <c r="J44" s="34">
        <f t="shared" si="6"/>
        <v>8.1669999999999998</v>
      </c>
      <c r="K44" s="34">
        <f t="shared" si="7"/>
        <v>3.0609999999999999</v>
      </c>
      <c r="M44" s="57" t="s">
        <v>137</v>
      </c>
      <c r="S44" s="12" t="s">
        <v>116</v>
      </c>
      <c r="T44" s="4">
        <f>J42</f>
        <v>6.8330000000000002</v>
      </c>
      <c r="U44" s="4">
        <f>J43</f>
        <v>4</v>
      </c>
    </row>
    <row r="45" spans="2:21" x14ac:dyDescent="0.25">
      <c r="B45" s="48"/>
      <c r="C45" s="4" t="s">
        <v>7</v>
      </c>
      <c r="D45" s="4">
        <v>1</v>
      </c>
      <c r="E45" s="4">
        <v>4</v>
      </c>
      <c r="F45" s="4">
        <v>1</v>
      </c>
      <c r="G45" s="4">
        <v>10</v>
      </c>
      <c r="H45" s="4">
        <v>4</v>
      </c>
      <c r="I45" s="4">
        <v>1</v>
      </c>
      <c r="J45" s="34">
        <f t="shared" si="6"/>
        <v>3.5</v>
      </c>
      <c r="K45" s="34">
        <f t="shared" si="7"/>
        <v>3.5070000000000001</v>
      </c>
      <c r="M45" s="57"/>
      <c r="S45" s="12" t="s">
        <v>117</v>
      </c>
      <c r="T45" s="4">
        <f>J44</f>
        <v>8.1669999999999998</v>
      </c>
      <c r="U45" s="4">
        <f>J45</f>
        <v>3.5</v>
      </c>
    </row>
    <row r="46" spans="2:21" x14ac:dyDescent="0.25">
      <c r="B46" s="48" t="s">
        <v>118</v>
      </c>
      <c r="C46" s="4" t="s">
        <v>5</v>
      </c>
      <c r="D46" s="4">
        <v>10</v>
      </c>
      <c r="E46" s="4">
        <v>10</v>
      </c>
      <c r="F46" s="4">
        <v>10</v>
      </c>
      <c r="G46" s="4">
        <v>1</v>
      </c>
      <c r="H46" s="4">
        <v>10</v>
      </c>
      <c r="I46" s="4">
        <v>10</v>
      </c>
      <c r="J46" s="34">
        <f t="shared" si="6"/>
        <v>8.5</v>
      </c>
      <c r="K46" s="34">
        <f t="shared" si="7"/>
        <v>3.6739999999999999</v>
      </c>
      <c r="M46" s="57" t="s">
        <v>135</v>
      </c>
      <c r="S46" s="12" t="s">
        <v>118</v>
      </c>
      <c r="T46" s="4">
        <f>J46</f>
        <v>8.5</v>
      </c>
      <c r="U46" s="4">
        <f>J47</f>
        <v>2.5</v>
      </c>
    </row>
    <row r="47" spans="2:21" x14ac:dyDescent="0.25">
      <c r="B47" s="48"/>
      <c r="C47" s="4" t="s">
        <v>7</v>
      </c>
      <c r="D47" s="4">
        <v>1</v>
      </c>
      <c r="E47" s="4">
        <v>1</v>
      </c>
      <c r="F47" s="4">
        <v>1</v>
      </c>
      <c r="G47" s="4">
        <v>9</v>
      </c>
      <c r="H47" s="4">
        <v>2</v>
      </c>
      <c r="I47" s="4">
        <v>1</v>
      </c>
      <c r="J47" s="34">
        <f t="shared" si="6"/>
        <v>2.5</v>
      </c>
      <c r="K47" s="34">
        <f t="shared" si="7"/>
        <v>3.2090000000000001</v>
      </c>
      <c r="M47" s="57"/>
      <c r="S47" s="12" t="s">
        <v>119</v>
      </c>
      <c r="T47" s="4">
        <f>J48</f>
        <v>3.8330000000000002</v>
      </c>
      <c r="U47" s="4">
        <f>J49</f>
        <v>3</v>
      </c>
    </row>
    <row r="48" spans="2:21" x14ac:dyDescent="0.25">
      <c r="B48" s="48" t="s">
        <v>119</v>
      </c>
      <c r="C48" s="4" t="s">
        <v>5</v>
      </c>
      <c r="D48" s="4">
        <v>4</v>
      </c>
      <c r="E48" s="4">
        <v>3</v>
      </c>
      <c r="F48" s="4">
        <v>3</v>
      </c>
      <c r="G48" s="4">
        <v>8</v>
      </c>
      <c r="H48" s="4">
        <v>3</v>
      </c>
      <c r="I48" s="4">
        <v>2</v>
      </c>
      <c r="J48" s="34">
        <f t="shared" si="6"/>
        <v>3.8330000000000002</v>
      </c>
      <c r="K48" s="34">
        <f t="shared" si="7"/>
        <v>2.137</v>
      </c>
      <c r="M48" s="57" t="s">
        <v>133</v>
      </c>
      <c r="S48" s="12" t="s">
        <v>120</v>
      </c>
      <c r="T48" s="4">
        <f>J50</f>
        <v>7</v>
      </c>
      <c r="U48" s="4">
        <f>J51</f>
        <v>4.6669999999999998</v>
      </c>
    </row>
    <row r="49" spans="2:22" x14ac:dyDescent="0.25">
      <c r="B49" s="48"/>
      <c r="C49" s="4" t="s">
        <v>7</v>
      </c>
      <c r="D49" s="4">
        <v>2</v>
      </c>
      <c r="E49" s="4">
        <v>2</v>
      </c>
      <c r="F49" s="4">
        <v>2</v>
      </c>
      <c r="G49" s="4">
        <v>8</v>
      </c>
      <c r="H49" s="4">
        <v>2</v>
      </c>
      <c r="I49" s="4">
        <v>2</v>
      </c>
      <c r="J49" s="34">
        <f t="shared" si="6"/>
        <v>3</v>
      </c>
      <c r="K49" s="34">
        <f t="shared" si="7"/>
        <v>2.4489999999999998</v>
      </c>
      <c r="M49" s="57"/>
      <c r="S49" s="12" t="s">
        <v>121</v>
      </c>
      <c r="T49" s="4">
        <f>J52</f>
        <v>5</v>
      </c>
      <c r="U49" s="4">
        <f>J53</f>
        <v>3.1669999999999998</v>
      </c>
    </row>
    <row r="50" spans="2:22" x14ac:dyDescent="0.25">
      <c r="B50" s="48" t="s">
        <v>120</v>
      </c>
      <c r="C50" s="4" t="s">
        <v>5</v>
      </c>
      <c r="D50" s="4">
        <v>8</v>
      </c>
      <c r="E50" s="4">
        <v>4</v>
      </c>
      <c r="F50" s="4">
        <v>7</v>
      </c>
      <c r="G50" s="4">
        <v>7</v>
      </c>
      <c r="H50" s="4">
        <v>9</v>
      </c>
      <c r="I50" s="4">
        <v>7</v>
      </c>
      <c r="J50" s="34">
        <f t="shared" si="6"/>
        <v>7</v>
      </c>
      <c r="K50" s="34">
        <f t="shared" si="7"/>
        <v>1.673</v>
      </c>
      <c r="M50" s="57" t="s">
        <v>131</v>
      </c>
      <c r="S50" s="12" t="s">
        <v>122</v>
      </c>
      <c r="T50" s="4">
        <f>J54</f>
        <v>6.3330000000000002</v>
      </c>
      <c r="U50" s="4">
        <f>J55</f>
        <v>4.6669999999999998</v>
      </c>
    </row>
    <row r="51" spans="2:22" x14ac:dyDescent="0.25">
      <c r="B51" s="48"/>
      <c r="C51" s="4" t="s">
        <v>7</v>
      </c>
      <c r="D51" s="4">
        <v>3</v>
      </c>
      <c r="E51" s="4">
        <v>3</v>
      </c>
      <c r="F51" s="4">
        <v>6</v>
      </c>
      <c r="G51" s="4">
        <v>9</v>
      </c>
      <c r="H51" s="4">
        <v>3</v>
      </c>
      <c r="I51" s="4">
        <v>4</v>
      </c>
      <c r="J51" s="34">
        <f t="shared" si="6"/>
        <v>4.6669999999999998</v>
      </c>
      <c r="K51" s="34">
        <f t="shared" si="7"/>
        <v>2.4220000000000002</v>
      </c>
      <c r="M51" s="57"/>
      <c r="S51" s="12" t="s">
        <v>123</v>
      </c>
      <c r="T51" s="4">
        <f>J56</f>
        <v>7</v>
      </c>
      <c r="U51" s="4">
        <f>J57</f>
        <v>4.5</v>
      </c>
    </row>
    <row r="52" spans="2:22" x14ac:dyDescent="0.25">
      <c r="B52" s="48" t="s">
        <v>121</v>
      </c>
      <c r="C52" s="4" t="s">
        <v>5</v>
      </c>
      <c r="D52" s="4">
        <v>10</v>
      </c>
      <c r="E52" s="4">
        <v>2</v>
      </c>
      <c r="F52" s="4">
        <v>1</v>
      </c>
      <c r="G52" s="4">
        <v>9</v>
      </c>
      <c r="H52" s="4">
        <v>4</v>
      </c>
      <c r="I52" s="4">
        <v>4</v>
      </c>
      <c r="J52" s="34">
        <f t="shared" si="6"/>
        <v>5</v>
      </c>
      <c r="K52" s="34">
        <f t="shared" si="7"/>
        <v>3.6880000000000002</v>
      </c>
      <c r="M52" s="57" t="s">
        <v>129</v>
      </c>
      <c r="R52" s="3"/>
      <c r="S52" s="12" t="s">
        <v>114</v>
      </c>
      <c r="T52" s="4">
        <f>J58</f>
        <v>6.8330000000000002</v>
      </c>
      <c r="U52" s="4">
        <f>J59</f>
        <v>4.3330000000000002</v>
      </c>
      <c r="V52" s="18"/>
    </row>
    <row r="53" spans="2:22" x14ac:dyDescent="0.25">
      <c r="B53" s="48"/>
      <c r="C53" s="4" t="s">
        <v>7</v>
      </c>
      <c r="D53" s="4">
        <v>2</v>
      </c>
      <c r="E53" s="4">
        <v>2</v>
      </c>
      <c r="F53" s="4">
        <v>2</v>
      </c>
      <c r="G53" s="4">
        <v>9</v>
      </c>
      <c r="H53" s="4">
        <v>3</v>
      </c>
      <c r="I53" s="4">
        <v>1</v>
      </c>
      <c r="J53" s="34">
        <f t="shared" si="6"/>
        <v>3.1669999999999998</v>
      </c>
      <c r="K53" s="34">
        <f t="shared" si="7"/>
        <v>2.927</v>
      </c>
      <c r="M53" s="57"/>
      <c r="S53" s="37" t="s">
        <v>227</v>
      </c>
      <c r="T53" s="63">
        <f>_xlfn.T.TEST(T44:T52, U44:U52, 2, 1)</f>
        <v>7.4894072034369346E-4</v>
      </c>
      <c r="U53" s="63"/>
    </row>
    <row r="54" spans="2:22" x14ac:dyDescent="0.25">
      <c r="B54" s="48" t="s">
        <v>122</v>
      </c>
      <c r="C54" s="4" t="s">
        <v>5</v>
      </c>
      <c r="D54" s="4">
        <v>10</v>
      </c>
      <c r="E54" s="4">
        <v>6</v>
      </c>
      <c r="F54" s="4">
        <v>9</v>
      </c>
      <c r="G54" s="4">
        <v>7</v>
      </c>
      <c r="H54" s="4">
        <v>3</v>
      </c>
      <c r="I54" s="4">
        <v>3</v>
      </c>
      <c r="J54" s="34">
        <f t="shared" si="6"/>
        <v>6.3330000000000002</v>
      </c>
      <c r="K54" s="34">
        <f t="shared" si="7"/>
        <v>2.944</v>
      </c>
      <c r="M54" s="57" t="s">
        <v>127</v>
      </c>
      <c r="S54" s="43" t="s">
        <v>232</v>
      </c>
      <c r="T54" s="64" t="s">
        <v>228</v>
      </c>
      <c r="U54" s="64"/>
    </row>
    <row r="55" spans="2:22" x14ac:dyDescent="0.25">
      <c r="B55" s="48"/>
      <c r="C55" s="4" t="s">
        <v>7</v>
      </c>
      <c r="D55" s="4">
        <v>6</v>
      </c>
      <c r="E55" s="4">
        <v>5</v>
      </c>
      <c r="F55" s="4">
        <v>5</v>
      </c>
      <c r="G55" s="4">
        <v>8</v>
      </c>
      <c r="H55" s="4">
        <v>2</v>
      </c>
      <c r="I55" s="4">
        <v>2</v>
      </c>
      <c r="J55" s="34">
        <f t="shared" si="6"/>
        <v>4.6669999999999998</v>
      </c>
      <c r="K55" s="34">
        <f t="shared" si="7"/>
        <v>2.3380000000000001</v>
      </c>
      <c r="M55" s="57"/>
    </row>
    <row r="56" spans="2:22" x14ac:dyDescent="0.25">
      <c r="B56" s="48" t="s">
        <v>123</v>
      </c>
      <c r="C56" s="4" t="s">
        <v>5</v>
      </c>
      <c r="D56" s="4">
        <v>10</v>
      </c>
      <c r="E56" s="4">
        <v>9</v>
      </c>
      <c r="F56" s="4">
        <v>8</v>
      </c>
      <c r="G56" s="4">
        <v>8</v>
      </c>
      <c r="H56" s="4">
        <v>4</v>
      </c>
      <c r="I56" s="4">
        <v>3</v>
      </c>
      <c r="J56" s="34">
        <f t="shared" si="6"/>
        <v>7</v>
      </c>
      <c r="K56" s="34">
        <f t="shared" si="7"/>
        <v>2.8279999999999998</v>
      </c>
      <c r="M56" s="57" t="s">
        <v>125</v>
      </c>
    </row>
    <row r="57" spans="2:22" x14ac:dyDescent="0.25">
      <c r="B57" s="48"/>
      <c r="C57" s="4" t="s">
        <v>7</v>
      </c>
      <c r="D57" s="4">
        <v>5</v>
      </c>
      <c r="E57" s="4">
        <v>2</v>
      </c>
      <c r="F57" s="4">
        <v>5</v>
      </c>
      <c r="G57" s="4">
        <v>9</v>
      </c>
      <c r="H57" s="4">
        <v>3</v>
      </c>
      <c r="I57" s="4">
        <v>3</v>
      </c>
      <c r="J57" s="34">
        <f t="shared" si="6"/>
        <v>4.5</v>
      </c>
      <c r="K57" s="34">
        <f t="shared" si="7"/>
        <v>2.5099999999999998</v>
      </c>
      <c r="M57" s="57"/>
    </row>
    <row r="58" spans="2:22" x14ac:dyDescent="0.25">
      <c r="B58" s="48" t="s">
        <v>114</v>
      </c>
      <c r="C58" s="4" t="s">
        <v>5</v>
      </c>
      <c r="D58" s="4">
        <v>8</v>
      </c>
      <c r="E58" s="4">
        <v>7</v>
      </c>
      <c r="F58" s="4">
        <v>7</v>
      </c>
      <c r="G58" s="4">
        <v>6</v>
      </c>
      <c r="H58" s="4">
        <v>8</v>
      </c>
      <c r="I58" s="4">
        <v>5</v>
      </c>
      <c r="J58" s="34">
        <f t="shared" si="6"/>
        <v>6.8330000000000002</v>
      </c>
      <c r="K58" s="34">
        <f t="shared" si="7"/>
        <v>1.169</v>
      </c>
      <c r="M58" s="57" t="s">
        <v>113</v>
      </c>
    </row>
    <row r="59" spans="2:22" x14ac:dyDescent="0.25">
      <c r="B59" s="48"/>
      <c r="C59" s="4" t="s">
        <v>7</v>
      </c>
      <c r="D59" s="4">
        <v>4</v>
      </c>
      <c r="E59" s="4">
        <v>3</v>
      </c>
      <c r="F59" s="4">
        <v>3</v>
      </c>
      <c r="G59" s="4">
        <v>8</v>
      </c>
      <c r="H59" s="4">
        <v>6</v>
      </c>
      <c r="I59" s="4">
        <v>2</v>
      </c>
      <c r="J59" s="34">
        <f t="shared" si="6"/>
        <v>4.3330000000000002</v>
      </c>
      <c r="K59" s="34">
        <f t="shared" si="7"/>
        <v>2.2509999999999999</v>
      </c>
      <c r="M59" s="57"/>
    </row>
    <row r="60" spans="2:22" x14ac:dyDescent="0.25">
      <c r="B60" s="58" t="s">
        <v>140</v>
      </c>
      <c r="C60" s="39" t="s">
        <v>5</v>
      </c>
      <c r="D60" s="34">
        <f>ROUND(AVERAGE(D42,D44,D46,D48,D50,D52,D54,D56,D58), 3)</f>
        <v>8.6669999999999998</v>
      </c>
      <c r="E60" s="34">
        <f t="shared" ref="E60:I60" si="8">ROUND(AVERAGE(E42,E44,E46,E48,E50,E52,E54,E56,E58), 3)</f>
        <v>6.444</v>
      </c>
      <c r="F60" s="34">
        <f t="shared" si="8"/>
        <v>7</v>
      </c>
      <c r="G60" s="34">
        <f t="shared" si="8"/>
        <v>6.7779999999999996</v>
      </c>
      <c r="H60" s="34">
        <f t="shared" si="8"/>
        <v>6.444</v>
      </c>
      <c r="I60" s="34">
        <f t="shared" si="8"/>
        <v>4.3330000000000002</v>
      </c>
      <c r="J60" s="35">
        <f t="shared" ref="J60:K60" si="9">ROUND(AVERAGE(J42,J44,J46,J48,J50,J52,J54,J56,J58), 3)</f>
        <v>6.6109999999999998</v>
      </c>
      <c r="K60" s="35">
        <f t="shared" si="9"/>
        <v>2.6190000000000002</v>
      </c>
    </row>
    <row r="61" spans="2:22" x14ac:dyDescent="0.25">
      <c r="B61" s="58"/>
      <c r="C61" s="39" t="s">
        <v>7</v>
      </c>
      <c r="D61" s="34">
        <f>ROUND(AVERAGE(D43,D45,D47,D49,D51,D53,D55,D57,D59), 3)</f>
        <v>3.1110000000000002</v>
      </c>
      <c r="E61" s="34">
        <f t="shared" ref="E61:I61" si="10">ROUND(AVERAGE(E43,E45,E47,E49,E51,E53,E55,E57,E59), 3)</f>
        <v>2.8889999999999998</v>
      </c>
      <c r="F61" s="34">
        <f t="shared" si="10"/>
        <v>3.222</v>
      </c>
      <c r="G61" s="34">
        <f t="shared" si="10"/>
        <v>8.1110000000000007</v>
      </c>
      <c r="H61" s="34">
        <f t="shared" si="10"/>
        <v>3.222</v>
      </c>
      <c r="I61" s="34">
        <f t="shared" si="10"/>
        <v>2.3330000000000002</v>
      </c>
      <c r="J61" s="35">
        <f t="shared" ref="J61:K61" si="11">ROUND(AVERAGE(J43,J45,J47,J49,J51,J53,J55,J57,J59), 3)</f>
        <v>3.8149999999999999</v>
      </c>
      <c r="K61" s="35">
        <f t="shared" si="11"/>
        <v>2.472</v>
      </c>
    </row>
    <row r="65" spans="3:11" x14ac:dyDescent="0.25">
      <c r="C65" s="49" t="s">
        <v>225</v>
      </c>
      <c r="D65" s="49"/>
      <c r="E65" s="49"/>
      <c r="F65" s="49"/>
      <c r="G65" s="49"/>
      <c r="H65" s="49"/>
      <c r="I65" s="49"/>
      <c r="J65" s="49"/>
      <c r="K65" s="49"/>
    </row>
    <row r="66" spans="3:11" x14ac:dyDescent="0.25">
      <c r="C66" s="36" t="s">
        <v>212</v>
      </c>
      <c r="D66" s="36" t="s">
        <v>213</v>
      </c>
      <c r="E66" s="36" t="s">
        <v>214</v>
      </c>
      <c r="F66" s="36" t="s">
        <v>215</v>
      </c>
      <c r="G66" s="36" t="s">
        <v>216</v>
      </c>
      <c r="H66" s="36" t="s">
        <v>217</v>
      </c>
      <c r="I66" s="36" t="s">
        <v>218</v>
      </c>
      <c r="J66" s="34" t="s">
        <v>229</v>
      </c>
      <c r="K66" s="34" t="s">
        <v>224</v>
      </c>
    </row>
    <row r="67" spans="3:11" x14ac:dyDescent="0.25">
      <c r="C67" s="4" t="s">
        <v>5</v>
      </c>
      <c r="D67" s="4">
        <v>8.6669999999999998</v>
      </c>
      <c r="E67" s="4">
        <v>6.444</v>
      </c>
      <c r="F67" s="4">
        <v>7</v>
      </c>
      <c r="G67" s="4">
        <v>6.7779999999999996</v>
      </c>
      <c r="H67" s="4">
        <v>6.444</v>
      </c>
      <c r="I67" s="4">
        <v>4.3330000000000002</v>
      </c>
      <c r="J67" s="35">
        <v>6.6109999999999998</v>
      </c>
      <c r="K67" s="35">
        <v>2.6190000000000002</v>
      </c>
    </row>
    <row r="68" spans="3:11" x14ac:dyDescent="0.25">
      <c r="C68" s="4" t="s">
        <v>7</v>
      </c>
      <c r="D68" s="4">
        <v>3.1110000000000002</v>
      </c>
      <c r="E68" s="4">
        <v>2.8889999999999998</v>
      </c>
      <c r="F68" s="4">
        <v>3.222</v>
      </c>
      <c r="G68" s="4">
        <v>8.1110000000000007</v>
      </c>
      <c r="H68" s="4">
        <v>3.222</v>
      </c>
      <c r="I68" s="4">
        <v>2.3330000000000002</v>
      </c>
      <c r="J68" s="35">
        <v>3.8149999999999999</v>
      </c>
      <c r="K68" s="35">
        <v>2.472</v>
      </c>
    </row>
  </sheetData>
  <mergeCells count="54">
    <mergeCell ref="T17:U17"/>
    <mergeCell ref="S3:U3"/>
    <mergeCell ref="S40:U40"/>
    <mergeCell ref="S4:U4"/>
    <mergeCell ref="S5:S6"/>
    <mergeCell ref="T5:U5"/>
    <mergeCell ref="T16:U16"/>
    <mergeCell ref="M56:M57"/>
    <mergeCell ref="M58:M59"/>
    <mergeCell ref="T42:U42"/>
    <mergeCell ref="S41:U41"/>
    <mergeCell ref="S42:S43"/>
    <mergeCell ref="T53:U53"/>
    <mergeCell ref="T54:U54"/>
    <mergeCell ref="B60:B61"/>
    <mergeCell ref="B40:K40"/>
    <mergeCell ref="C65:K65"/>
    <mergeCell ref="M42:M43"/>
    <mergeCell ref="M44:M45"/>
    <mergeCell ref="M46:M47"/>
    <mergeCell ref="M48:M49"/>
    <mergeCell ref="M50:M51"/>
    <mergeCell ref="M52:M53"/>
    <mergeCell ref="B48:B49"/>
    <mergeCell ref="B50:B51"/>
    <mergeCell ref="B52:B53"/>
    <mergeCell ref="B54:B55"/>
    <mergeCell ref="B56:B57"/>
    <mergeCell ref="B58:B59"/>
    <mergeCell ref="M54:M55"/>
    <mergeCell ref="C28:O28"/>
    <mergeCell ref="B42:B43"/>
    <mergeCell ref="B44:B45"/>
    <mergeCell ref="B46:B47"/>
    <mergeCell ref="Q15:Q16"/>
    <mergeCell ref="Q17:Q18"/>
    <mergeCell ref="Q19:Q20"/>
    <mergeCell ref="Q21:Q22"/>
    <mergeCell ref="B23:B24"/>
    <mergeCell ref="B13:B14"/>
    <mergeCell ref="B15:B16"/>
    <mergeCell ref="B17:B18"/>
    <mergeCell ref="B19:B20"/>
    <mergeCell ref="B21:B22"/>
    <mergeCell ref="Q5:Q6"/>
    <mergeCell ref="Q7:Q8"/>
    <mergeCell ref="Q9:Q10"/>
    <mergeCell ref="Q11:Q12"/>
    <mergeCell ref="Q13:Q14"/>
    <mergeCell ref="B3:O3"/>
    <mergeCell ref="B5:B6"/>
    <mergeCell ref="B7:B8"/>
    <mergeCell ref="B9:B10"/>
    <mergeCell ref="B11:B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92D1-6EC6-4A29-BA33-FEEC8A17F86E}">
  <sheetPr>
    <tabColor theme="5"/>
  </sheetPr>
  <dimension ref="B3:O22"/>
  <sheetViews>
    <sheetView tabSelected="1" workbookViewId="0">
      <selection activeCell="M29" sqref="M29"/>
    </sheetView>
  </sheetViews>
  <sheetFormatPr defaultRowHeight="16.5" x14ac:dyDescent="0.25"/>
  <cols>
    <col min="2" max="2" width="9" style="2"/>
    <col min="3" max="7" width="12.625" style="2" customWidth="1"/>
    <col min="8" max="8" width="15.875" style="2" customWidth="1"/>
    <col min="9" max="9" width="9" style="2"/>
    <col min="10" max="10" width="9" style="46"/>
    <col min="11" max="11" width="9" style="2"/>
    <col min="12" max="15" width="13.625" style="2" customWidth="1"/>
  </cols>
  <sheetData>
    <row r="3" spans="2:15" x14ac:dyDescent="0.25">
      <c r="B3" s="48" t="s">
        <v>111</v>
      </c>
      <c r="C3" s="48" t="s">
        <v>247</v>
      </c>
      <c r="D3" s="48"/>
      <c r="E3" s="48"/>
      <c r="F3" s="48"/>
      <c r="G3" s="48" t="s">
        <v>248</v>
      </c>
      <c r="H3" s="48"/>
      <c r="I3" s="48"/>
      <c r="K3" s="48" t="s">
        <v>111</v>
      </c>
      <c r="L3" s="48" t="s">
        <v>249</v>
      </c>
      <c r="M3" s="48"/>
      <c r="N3" s="48"/>
      <c r="O3" s="48"/>
    </row>
    <row r="4" spans="2:15" x14ac:dyDescent="0.25">
      <c r="B4" s="48"/>
      <c r="C4" s="48"/>
      <c r="D4" s="48"/>
      <c r="E4" s="48"/>
      <c r="F4" s="48"/>
      <c r="G4" s="48"/>
      <c r="H4" s="48"/>
      <c r="I4" s="48"/>
      <c r="K4" s="48"/>
      <c r="L4" s="59" t="s">
        <v>237</v>
      </c>
      <c r="M4" s="59"/>
      <c r="N4" s="59" t="s">
        <v>244</v>
      </c>
      <c r="O4" s="59"/>
    </row>
    <row r="5" spans="2:15" x14ac:dyDescent="0.25">
      <c r="B5" s="48"/>
      <c r="C5" s="44" t="s">
        <v>234</v>
      </c>
      <c r="D5" s="44" t="s">
        <v>235</v>
      </c>
      <c r="E5" s="44" t="s">
        <v>236</v>
      </c>
      <c r="F5" s="44" t="s">
        <v>237</v>
      </c>
      <c r="G5" s="45" t="s">
        <v>241</v>
      </c>
      <c r="H5" s="45" t="s">
        <v>242</v>
      </c>
      <c r="I5" s="45" t="s">
        <v>243</v>
      </c>
      <c r="J5" s="18"/>
      <c r="K5" s="48"/>
      <c r="L5" s="45" t="s">
        <v>245</v>
      </c>
      <c r="M5" s="45" t="s">
        <v>246</v>
      </c>
      <c r="N5" s="45" t="s">
        <v>245</v>
      </c>
      <c r="O5" s="45" t="s">
        <v>246</v>
      </c>
    </row>
    <row r="6" spans="2:15" x14ac:dyDescent="0.25">
      <c r="B6" s="44" t="s">
        <v>116</v>
      </c>
      <c r="C6" s="44">
        <v>1</v>
      </c>
      <c r="D6" s="44">
        <v>1</v>
      </c>
      <c r="E6" s="44">
        <v>0</v>
      </c>
      <c r="F6" s="44">
        <v>1</v>
      </c>
      <c r="G6" s="44">
        <v>1</v>
      </c>
      <c r="H6" s="44"/>
      <c r="I6" s="44"/>
      <c r="K6" s="44" t="s">
        <v>116</v>
      </c>
      <c r="L6" s="44">
        <v>5</v>
      </c>
      <c r="M6" s="44">
        <v>5</v>
      </c>
      <c r="N6" s="44">
        <v>4</v>
      </c>
      <c r="O6" s="44">
        <v>4</v>
      </c>
    </row>
    <row r="7" spans="2:15" x14ac:dyDescent="0.25">
      <c r="B7" s="44" t="s">
        <v>117</v>
      </c>
      <c r="C7" s="44">
        <v>0</v>
      </c>
      <c r="D7" s="44">
        <v>0</v>
      </c>
      <c r="E7" s="44">
        <v>0</v>
      </c>
      <c r="F7" s="44">
        <v>1</v>
      </c>
      <c r="G7" s="44">
        <v>1</v>
      </c>
      <c r="H7" s="44"/>
      <c r="I7" s="44"/>
      <c r="K7" s="44" t="s">
        <v>117</v>
      </c>
      <c r="L7" s="44">
        <v>1</v>
      </c>
      <c r="M7" s="44">
        <v>3</v>
      </c>
      <c r="N7" s="44">
        <v>3</v>
      </c>
      <c r="O7" s="44">
        <v>3</v>
      </c>
    </row>
    <row r="8" spans="2:15" x14ac:dyDescent="0.25">
      <c r="B8" s="44" t="s">
        <v>118</v>
      </c>
      <c r="C8" s="44">
        <v>1</v>
      </c>
      <c r="D8" s="44">
        <v>1</v>
      </c>
      <c r="E8" s="44">
        <v>1</v>
      </c>
      <c r="F8" s="44">
        <v>1</v>
      </c>
      <c r="G8" s="44">
        <v>1</v>
      </c>
      <c r="H8" s="44"/>
      <c r="I8" s="44"/>
      <c r="K8" s="44" t="s">
        <v>118</v>
      </c>
      <c r="L8" s="44">
        <v>4</v>
      </c>
      <c r="M8" s="44">
        <v>5</v>
      </c>
      <c r="N8" s="44">
        <v>4</v>
      </c>
      <c r="O8" s="44">
        <v>4</v>
      </c>
    </row>
    <row r="9" spans="2:15" x14ac:dyDescent="0.25">
      <c r="B9" s="45" t="s">
        <v>119</v>
      </c>
      <c r="C9" s="44">
        <v>0</v>
      </c>
      <c r="D9" s="44">
        <v>1</v>
      </c>
      <c r="E9" s="44">
        <v>0</v>
      </c>
      <c r="F9" s="44">
        <v>0</v>
      </c>
      <c r="G9" s="44"/>
      <c r="H9" s="44"/>
      <c r="I9" s="44">
        <v>1</v>
      </c>
      <c r="K9" s="45" t="s">
        <v>119</v>
      </c>
      <c r="L9" s="44">
        <v>2</v>
      </c>
      <c r="M9" s="44">
        <v>4</v>
      </c>
      <c r="N9" s="44">
        <v>3</v>
      </c>
      <c r="O9" s="44">
        <v>4</v>
      </c>
    </row>
    <row r="10" spans="2:15" x14ac:dyDescent="0.25">
      <c r="B10" s="44" t="s">
        <v>120</v>
      </c>
      <c r="C10" s="44">
        <v>1</v>
      </c>
      <c r="D10" s="44">
        <v>0</v>
      </c>
      <c r="E10" s="44">
        <v>1</v>
      </c>
      <c r="F10" s="44">
        <v>0</v>
      </c>
      <c r="G10" s="44">
        <v>1</v>
      </c>
      <c r="H10" s="44"/>
      <c r="I10" s="44"/>
      <c r="K10" s="44" t="s">
        <v>120</v>
      </c>
      <c r="L10" s="44">
        <v>4</v>
      </c>
      <c r="M10" s="44">
        <v>3</v>
      </c>
      <c r="N10" s="44">
        <v>1</v>
      </c>
      <c r="O10" s="44">
        <v>1</v>
      </c>
    </row>
    <row r="11" spans="2:15" x14ac:dyDescent="0.25">
      <c r="B11" s="44" t="s">
        <v>121</v>
      </c>
      <c r="C11" s="44">
        <v>1</v>
      </c>
      <c r="D11" s="44">
        <v>1</v>
      </c>
      <c r="E11" s="44">
        <v>0</v>
      </c>
      <c r="F11" s="44">
        <v>1</v>
      </c>
      <c r="G11" s="44">
        <v>1</v>
      </c>
      <c r="H11" s="44"/>
      <c r="I11" s="44"/>
      <c r="K11" s="44" t="s">
        <v>121</v>
      </c>
      <c r="L11" s="44">
        <v>4</v>
      </c>
      <c r="M11" s="44">
        <v>2</v>
      </c>
      <c r="N11" s="44">
        <v>4</v>
      </c>
      <c r="O11" s="44">
        <v>5</v>
      </c>
    </row>
    <row r="12" spans="2:15" x14ac:dyDescent="0.25">
      <c r="B12" s="44" t="s">
        <v>122</v>
      </c>
      <c r="C12" s="44">
        <v>1</v>
      </c>
      <c r="D12" s="44">
        <v>1</v>
      </c>
      <c r="E12" s="44">
        <v>0</v>
      </c>
      <c r="F12" s="44">
        <v>0</v>
      </c>
      <c r="G12" s="44">
        <v>1</v>
      </c>
      <c r="H12" s="44"/>
      <c r="I12" s="44"/>
      <c r="K12" s="44" t="s">
        <v>122</v>
      </c>
      <c r="L12" s="44">
        <v>2</v>
      </c>
      <c r="M12" s="44">
        <v>4</v>
      </c>
      <c r="N12" s="44">
        <v>1</v>
      </c>
      <c r="O12" s="44">
        <v>4</v>
      </c>
    </row>
    <row r="13" spans="2:15" x14ac:dyDescent="0.25">
      <c r="B13" s="44" t="s">
        <v>123</v>
      </c>
      <c r="C13" s="44">
        <v>0</v>
      </c>
      <c r="D13" s="44">
        <v>1</v>
      </c>
      <c r="E13" s="44">
        <v>0</v>
      </c>
      <c r="F13" s="44">
        <v>1</v>
      </c>
      <c r="G13" s="44">
        <v>1</v>
      </c>
      <c r="H13" s="44"/>
      <c r="I13" s="44"/>
      <c r="K13" s="44" t="s">
        <v>123</v>
      </c>
      <c r="L13" s="44">
        <v>3</v>
      </c>
      <c r="M13" s="44">
        <v>4</v>
      </c>
      <c r="N13" s="44">
        <v>3</v>
      </c>
      <c r="O13" s="44">
        <v>4</v>
      </c>
    </row>
    <row r="14" spans="2:15" x14ac:dyDescent="0.25">
      <c r="B14" s="44" t="s">
        <v>114</v>
      </c>
      <c r="C14" s="44">
        <v>1</v>
      </c>
      <c r="D14" s="44">
        <v>1</v>
      </c>
      <c r="E14" s="44">
        <v>1</v>
      </c>
      <c r="F14" s="44">
        <v>1</v>
      </c>
      <c r="G14" s="44"/>
      <c r="H14" s="44"/>
      <c r="I14" s="44">
        <v>1</v>
      </c>
      <c r="K14" s="44" t="s">
        <v>114</v>
      </c>
      <c r="L14" s="44">
        <v>5</v>
      </c>
      <c r="M14" s="44">
        <v>5</v>
      </c>
      <c r="N14" s="44">
        <v>2</v>
      </c>
      <c r="O14" s="44">
        <v>2</v>
      </c>
    </row>
    <row r="15" spans="2:15" x14ac:dyDescent="0.25">
      <c r="B15" s="44" t="s">
        <v>238</v>
      </c>
      <c r="C15" s="44">
        <v>0</v>
      </c>
      <c r="D15" s="44">
        <v>1</v>
      </c>
      <c r="E15" s="44">
        <v>0</v>
      </c>
      <c r="F15" s="44">
        <v>0</v>
      </c>
      <c r="G15" s="44"/>
      <c r="H15" s="44"/>
      <c r="I15" s="44">
        <v>1</v>
      </c>
      <c r="K15" s="44" t="s">
        <v>238</v>
      </c>
      <c r="L15" s="44">
        <v>5</v>
      </c>
      <c r="M15" s="44">
        <v>2</v>
      </c>
      <c r="N15" s="44">
        <v>4</v>
      </c>
      <c r="O15" s="44">
        <v>4</v>
      </c>
    </row>
    <row r="16" spans="2:15" x14ac:dyDescent="0.25">
      <c r="B16" s="46" t="s">
        <v>239</v>
      </c>
      <c r="C16" s="46">
        <f>SUM(C6:C15)</f>
        <v>6</v>
      </c>
      <c r="D16" s="46">
        <f t="shared" ref="D16:F16" si="0">SUM(D6:D15)</f>
        <v>8</v>
      </c>
      <c r="E16" s="46">
        <f t="shared" si="0"/>
        <v>3</v>
      </c>
      <c r="F16" s="46">
        <f t="shared" si="0"/>
        <v>6</v>
      </c>
      <c r="G16" s="46">
        <f t="shared" ref="G16" si="1">SUM(G6:G15)</f>
        <v>7</v>
      </c>
      <c r="H16" s="46">
        <f t="shared" ref="H16:I16" si="2">SUM(H6:H15)</f>
        <v>0</v>
      </c>
      <c r="I16" s="46">
        <f>SUM(I6:I15)</f>
        <v>3</v>
      </c>
      <c r="K16" s="46" t="s">
        <v>250</v>
      </c>
      <c r="L16" s="46">
        <f>AVERAGE(L6:L15)</f>
        <v>3.5</v>
      </c>
      <c r="M16" s="46">
        <f t="shared" ref="M16:O16" si="3">AVERAGE(M6:M15)</f>
        <v>3.7</v>
      </c>
      <c r="N16" s="46">
        <f t="shared" si="3"/>
        <v>2.9</v>
      </c>
      <c r="O16" s="46">
        <f t="shared" si="3"/>
        <v>3.5</v>
      </c>
    </row>
    <row r="17" spans="2:15" x14ac:dyDescent="0.25">
      <c r="B17" s="2" t="s">
        <v>240</v>
      </c>
      <c r="C17" s="71">
        <f>C16/10</f>
        <v>0.6</v>
      </c>
      <c r="D17" s="71">
        <f t="shared" ref="D17:F17" si="4">D16/10</f>
        <v>0.8</v>
      </c>
      <c r="E17" s="71">
        <f t="shared" si="4"/>
        <v>0.3</v>
      </c>
      <c r="F17" s="71">
        <f t="shared" si="4"/>
        <v>0.6</v>
      </c>
      <c r="G17" s="71">
        <f>G16/10</f>
        <v>0.7</v>
      </c>
      <c r="H17" s="71">
        <f>H16/10</f>
        <v>0</v>
      </c>
      <c r="I17" s="71">
        <f>I16/10</f>
        <v>0.3</v>
      </c>
      <c r="J17" s="73"/>
      <c r="K17" s="70" t="s">
        <v>224</v>
      </c>
      <c r="L17" s="75">
        <f>_xlfn.STDEV.S(L6:L15)</f>
        <v>1.4337208778404378</v>
      </c>
      <c r="M17" s="75">
        <f>_xlfn.STDEV.S(M6:M15)</f>
        <v>1.1595018087284055</v>
      </c>
      <c r="N17" s="75">
        <f>_xlfn.STDEV.S(N6:N15)</f>
        <v>1.1972189997378651</v>
      </c>
      <c r="O17" s="75">
        <f>_xlfn.STDEV.S(O6:O15)</f>
        <v>1.1785113019775793</v>
      </c>
    </row>
    <row r="18" spans="2:15" x14ac:dyDescent="0.25">
      <c r="C18" s="70">
        <f>C17/(SUM(C17:F17))</f>
        <v>0.2608695652173913</v>
      </c>
      <c r="D18" s="70">
        <f>D17/(SUM(C17:F17))</f>
        <v>0.34782608695652178</v>
      </c>
      <c r="E18" s="70">
        <f>E17/(SUM(C17:F17))</f>
        <v>0.13043478260869565</v>
      </c>
      <c r="F18" s="70">
        <f>F17/(SUM(C17:F17))</f>
        <v>0.2608695652173913</v>
      </c>
      <c r="G18" s="70">
        <f>G17/(SUM(G17:I17))</f>
        <v>0.7</v>
      </c>
      <c r="H18" s="70">
        <f>H17:I17/(SUM(G17:H17))</f>
        <v>0</v>
      </c>
      <c r="I18" s="70">
        <f>I17/(SUM(G17:I17))</f>
        <v>0.3</v>
      </c>
      <c r="J18" s="74"/>
    </row>
    <row r="19" spans="2:15" x14ac:dyDescent="0.25">
      <c r="C19" s="72">
        <f>SUM(C18:F18)</f>
        <v>1</v>
      </c>
      <c r="D19" s="72"/>
      <c r="E19" s="72"/>
      <c r="F19" s="72"/>
      <c r="G19" s="72">
        <f>SUM(G18:H18)</f>
        <v>0.7</v>
      </c>
      <c r="H19" s="72"/>
      <c r="I19" s="72"/>
      <c r="J19" s="74"/>
    </row>
    <row r="21" spans="2:15" x14ac:dyDescent="0.25">
      <c r="L21" s="70" t="s">
        <v>245</v>
      </c>
      <c r="M21" s="2">
        <f>ROUND(_xlfn.T.TEST(L6:L15, N6:N15, 2, 1), 3)</f>
        <v>0.26</v>
      </c>
    </row>
    <row r="22" spans="2:15" x14ac:dyDescent="0.25">
      <c r="L22" s="2" t="s">
        <v>246</v>
      </c>
      <c r="M22" s="2">
        <f>ROUND(_xlfn.T.TEST(M6:M15, O6:O15, 2, 1), 3)</f>
        <v>0.72599999999999998</v>
      </c>
    </row>
  </sheetData>
  <mergeCells count="9">
    <mergeCell ref="L4:M4"/>
    <mergeCell ref="C3:F4"/>
    <mergeCell ref="B3:B5"/>
    <mergeCell ref="G3:I4"/>
    <mergeCell ref="N4:O4"/>
    <mergeCell ref="L3:O3"/>
    <mergeCell ref="K3:K5"/>
    <mergeCell ref="C19:F19"/>
    <mergeCell ref="G19:I1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F215-84D9-46F3-8080-D69002F6CE2A}">
  <dimension ref="B2:AB11"/>
  <sheetViews>
    <sheetView zoomScale="70" zoomScaleNormal="70" workbookViewId="0">
      <selection activeCell="K27" sqref="K27"/>
    </sheetView>
  </sheetViews>
  <sheetFormatPr defaultRowHeight="16.5" x14ac:dyDescent="0.25"/>
  <cols>
    <col min="2" max="2" width="9" style="2"/>
    <col min="3" max="3" width="13.25" style="2" customWidth="1"/>
    <col min="4" max="4" width="9" style="2" customWidth="1"/>
    <col min="5" max="7" width="20.625" style="2" customWidth="1"/>
    <col min="8" max="8" width="12" style="2" customWidth="1"/>
    <col min="9" max="9" width="14.375" style="2" customWidth="1"/>
    <col min="11" max="11" width="12.625" customWidth="1"/>
    <col min="12" max="12" width="17.25" customWidth="1"/>
    <col min="24" max="24" width="10.625" customWidth="1"/>
  </cols>
  <sheetData>
    <row r="2" spans="2:28" x14ac:dyDescent="0.25">
      <c r="B2" s="48" t="s">
        <v>145</v>
      </c>
      <c r="C2" s="48"/>
      <c r="D2" s="48"/>
      <c r="E2" s="48"/>
      <c r="F2" s="48"/>
      <c r="G2" s="48"/>
      <c r="H2" s="48"/>
      <c r="I2" s="48"/>
      <c r="K2" s="4" t="s">
        <v>40</v>
      </c>
      <c r="L2" s="48" t="s">
        <v>4</v>
      </c>
      <c r="M2" s="48"/>
      <c r="N2" s="48"/>
      <c r="O2" s="48"/>
      <c r="P2" s="48"/>
      <c r="Q2" s="48"/>
      <c r="R2" s="48"/>
      <c r="S2" s="48"/>
      <c r="T2" s="48"/>
      <c r="U2" s="48"/>
      <c r="V2" s="12" t="s">
        <v>57</v>
      </c>
      <c r="X2" s="48" t="s">
        <v>45</v>
      </c>
      <c r="Y2" s="50" t="s">
        <v>19</v>
      </c>
      <c r="Z2" s="65"/>
      <c r="AA2" s="65"/>
      <c r="AB2" s="56"/>
    </row>
    <row r="3" spans="2:28" x14ac:dyDescent="0.25">
      <c r="B3" s="48" t="s">
        <v>21</v>
      </c>
      <c r="C3" s="4" t="s">
        <v>144</v>
      </c>
      <c r="D3" s="4" t="s">
        <v>143</v>
      </c>
      <c r="E3" s="48" t="s">
        <v>22</v>
      </c>
      <c r="F3" s="48"/>
      <c r="G3" s="48"/>
      <c r="H3" s="4" t="s">
        <v>56</v>
      </c>
      <c r="I3" s="4" t="s">
        <v>37</v>
      </c>
      <c r="K3" s="53" t="s">
        <v>6</v>
      </c>
      <c r="L3" s="4" t="s">
        <v>14</v>
      </c>
      <c r="M3" s="4" t="s">
        <v>0</v>
      </c>
      <c r="N3" s="4" t="s">
        <v>1</v>
      </c>
      <c r="O3" s="4" t="s">
        <v>2</v>
      </c>
      <c r="P3" s="4" t="s">
        <v>3</v>
      </c>
      <c r="Q3" s="4" t="s">
        <v>9</v>
      </c>
      <c r="R3" s="4" t="s">
        <v>10</v>
      </c>
      <c r="S3" s="4" t="s">
        <v>11</v>
      </c>
      <c r="T3" s="4" t="s">
        <v>12</v>
      </c>
      <c r="U3" s="4" t="s">
        <v>13</v>
      </c>
      <c r="V3" s="4"/>
      <c r="X3" s="48"/>
      <c r="Y3" s="4" t="s">
        <v>41</v>
      </c>
      <c r="Z3" s="4" t="s">
        <v>42</v>
      </c>
      <c r="AA3" s="4" t="s">
        <v>43</v>
      </c>
      <c r="AB3" s="4" t="s">
        <v>44</v>
      </c>
    </row>
    <row r="4" spans="2:28" x14ac:dyDescent="0.25">
      <c r="B4" s="48"/>
      <c r="C4" s="48" t="s">
        <v>6</v>
      </c>
      <c r="D4" s="4" t="s">
        <v>20</v>
      </c>
      <c r="E4" s="4" t="s">
        <v>17</v>
      </c>
      <c r="F4" s="4" t="s">
        <v>18</v>
      </c>
      <c r="G4" s="4" t="s">
        <v>19</v>
      </c>
      <c r="H4" s="48">
        <f>15+70+35</f>
        <v>120</v>
      </c>
      <c r="I4" s="51">
        <v>45516</v>
      </c>
      <c r="K4" s="54"/>
      <c r="L4" s="4" t="s">
        <v>55</v>
      </c>
      <c r="M4" s="4">
        <v>180</v>
      </c>
      <c r="N4" s="4">
        <v>150</v>
      </c>
      <c r="O4" s="4">
        <v>90</v>
      </c>
      <c r="P4" s="4">
        <v>90</v>
      </c>
      <c r="Q4" s="4">
        <v>60</v>
      </c>
      <c r="R4" s="4">
        <v>60</v>
      </c>
      <c r="S4" s="4">
        <v>60</v>
      </c>
      <c r="T4" s="4">
        <v>60</v>
      </c>
      <c r="U4" s="4">
        <v>30</v>
      </c>
      <c r="V4" s="4">
        <f>SUM(M4:U4)</f>
        <v>780</v>
      </c>
      <c r="X4" s="4" t="s">
        <v>6</v>
      </c>
      <c r="Y4" s="4"/>
      <c r="Z4" s="4"/>
      <c r="AA4" s="4"/>
      <c r="AB4" s="4"/>
    </row>
    <row r="5" spans="2:28" x14ac:dyDescent="0.25">
      <c r="B5" s="48"/>
      <c r="C5" s="48"/>
      <c r="D5" s="4" t="s">
        <v>16</v>
      </c>
      <c r="E5" s="5" t="s">
        <v>29</v>
      </c>
      <c r="F5" s="5" t="s">
        <v>28</v>
      </c>
      <c r="G5" s="4" t="s">
        <v>30</v>
      </c>
      <c r="H5" s="48"/>
      <c r="I5" s="51"/>
      <c r="K5" s="55"/>
      <c r="L5" s="4" t="s">
        <v>15</v>
      </c>
      <c r="M5" s="4"/>
      <c r="N5" s="4">
        <v>30</v>
      </c>
      <c r="O5" s="4"/>
      <c r="P5" s="4">
        <v>50</v>
      </c>
      <c r="Q5" s="4"/>
      <c r="R5" s="4">
        <v>70</v>
      </c>
      <c r="S5" s="4"/>
      <c r="T5" s="4">
        <v>80</v>
      </c>
      <c r="U5" s="4"/>
      <c r="V5" s="4"/>
      <c r="X5" s="4" t="s">
        <v>8</v>
      </c>
      <c r="Y5" s="13">
        <v>1</v>
      </c>
      <c r="Z5" s="13">
        <v>2</v>
      </c>
      <c r="AA5" s="13">
        <v>2</v>
      </c>
      <c r="AB5" s="13">
        <v>3</v>
      </c>
    </row>
    <row r="6" spans="2:28" x14ac:dyDescent="0.25">
      <c r="B6" s="48"/>
      <c r="C6" s="48" t="s">
        <v>31</v>
      </c>
      <c r="D6" s="4" t="s">
        <v>20</v>
      </c>
      <c r="E6" s="4" t="s">
        <v>17</v>
      </c>
      <c r="F6" s="4" t="s">
        <v>18</v>
      </c>
      <c r="G6" s="4" t="s">
        <v>19</v>
      </c>
      <c r="H6" s="48">
        <f>10+20+20</f>
        <v>50</v>
      </c>
      <c r="I6" s="51">
        <v>45518</v>
      </c>
      <c r="K6" s="48" t="s">
        <v>8</v>
      </c>
      <c r="L6" s="4" t="s">
        <v>14</v>
      </c>
      <c r="M6" s="4" t="s">
        <v>0</v>
      </c>
      <c r="N6" s="4" t="s">
        <v>1</v>
      </c>
      <c r="O6" s="4" t="s">
        <v>2</v>
      </c>
      <c r="P6" s="4" t="s">
        <v>3</v>
      </c>
      <c r="Q6" s="4" t="s">
        <v>9</v>
      </c>
      <c r="R6" s="4" t="s">
        <v>10</v>
      </c>
      <c r="S6" s="4" t="s">
        <v>11</v>
      </c>
      <c r="T6" s="4"/>
      <c r="U6" s="4"/>
      <c r="V6" s="4"/>
    </row>
    <row r="7" spans="2:28" x14ac:dyDescent="0.25">
      <c r="B7" s="48"/>
      <c r="C7" s="48"/>
      <c r="D7" s="4" t="s">
        <v>16</v>
      </c>
      <c r="E7" s="5" t="s">
        <v>32</v>
      </c>
      <c r="F7" s="5" t="s">
        <v>33</v>
      </c>
      <c r="G7" s="4" t="s">
        <v>34</v>
      </c>
      <c r="H7" s="48"/>
      <c r="I7" s="51"/>
      <c r="K7" s="48"/>
      <c r="L7" s="4" t="s">
        <v>55</v>
      </c>
      <c r="M7" s="4">
        <v>60</v>
      </c>
      <c r="N7" s="4"/>
      <c r="O7" s="4">
        <v>60</v>
      </c>
      <c r="P7" s="4"/>
      <c r="Q7" s="4">
        <v>60</v>
      </c>
      <c r="R7" s="4"/>
      <c r="S7" s="4"/>
      <c r="T7" s="4"/>
      <c r="U7" s="4"/>
      <c r="V7" s="4">
        <f>SUM(M7:S7)</f>
        <v>180</v>
      </c>
    </row>
    <row r="8" spans="2:28" x14ac:dyDescent="0.25">
      <c r="B8" s="48" t="s">
        <v>27</v>
      </c>
      <c r="C8" s="48" t="s">
        <v>35</v>
      </c>
      <c r="D8" s="4" t="s">
        <v>143</v>
      </c>
      <c r="E8" s="4" t="s">
        <v>23</v>
      </c>
      <c r="F8" s="4" t="s">
        <v>24</v>
      </c>
      <c r="G8" s="48"/>
      <c r="H8" s="48">
        <f>15*2+20*2</f>
        <v>70</v>
      </c>
      <c r="I8" s="51">
        <v>45522</v>
      </c>
      <c r="K8" s="48"/>
      <c r="L8" s="4" t="s">
        <v>15</v>
      </c>
      <c r="M8" s="4"/>
      <c r="N8" s="4"/>
      <c r="O8" s="4"/>
      <c r="P8" s="4"/>
      <c r="Q8" s="4"/>
      <c r="R8" s="4"/>
      <c r="S8" s="4"/>
      <c r="T8" s="4"/>
      <c r="U8" s="4"/>
      <c r="V8" s="4"/>
    </row>
    <row r="9" spans="2:28" x14ac:dyDescent="0.25">
      <c r="B9" s="48"/>
      <c r="C9" s="48"/>
      <c r="D9" s="4" t="s">
        <v>16</v>
      </c>
      <c r="E9" s="4" t="s">
        <v>26</v>
      </c>
      <c r="F9" s="4" t="s">
        <v>25</v>
      </c>
      <c r="G9" s="48"/>
      <c r="H9" s="48"/>
      <c r="I9" s="51"/>
      <c r="K9" s="7"/>
      <c r="L9" s="7"/>
      <c r="M9" s="7"/>
      <c r="N9" s="10"/>
      <c r="O9" s="10"/>
      <c r="P9" s="10"/>
      <c r="Q9" s="10"/>
      <c r="R9" s="10"/>
      <c r="S9" s="10"/>
      <c r="T9" s="10"/>
      <c r="U9" s="10"/>
      <c r="V9" s="7"/>
    </row>
    <row r="10" spans="2:28" x14ac:dyDescent="0.25">
      <c r="B10" s="7"/>
      <c r="C10" s="7"/>
      <c r="D10" s="7"/>
      <c r="E10" s="7"/>
      <c r="F10" s="7"/>
      <c r="G10" s="7"/>
      <c r="H10" s="2" t="s">
        <v>38</v>
      </c>
      <c r="I10" s="2" t="s">
        <v>39</v>
      </c>
    </row>
    <row r="11" spans="2:28" x14ac:dyDescent="0.25">
      <c r="H11" s="2">
        <f>SUM(H4:H9)</f>
        <v>240</v>
      </c>
      <c r="I11" s="2">
        <v>3</v>
      </c>
    </row>
  </sheetData>
  <mergeCells count="19">
    <mergeCell ref="I8:I9"/>
    <mergeCell ref="C4:C5"/>
    <mergeCell ref="C6:C7"/>
    <mergeCell ref="B3:B7"/>
    <mergeCell ref="E3:G3"/>
    <mergeCell ref="C8:C9"/>
    <mergeCell ref="B8:B9"/>
    <mergeCell ref="G8:G9"/>
    <mergeCell ref="H8:H9"/>
    <mergeCell ref="L2:U2"/>
    <mergeCell ref="Y2:AB2"/>
    <mergeCell ref="K6:K8"/>
    <mergeCell ref="K3:K5"/>
    <mergeCell ref="X2:X3"/>
    <mergeCell ref="B2:I2"/>
    <mergeCell ref="H4:H5"/>
    <mergeCell ref="H6:H7"/>
    <mergeCell ref="I4:I5"/>
    <mergeCell ref="I6:I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0753-17CC-4F4D-B773-3878605B805B}">
  <dimension ref="B2:Z30"/>
  <sheetViews>
    <sheetView topLeftCell="C1" zoomScale="70" zoomScaleNormal="70" workbookViewId="0">
      <selection activeCell="N12" sqref="N12"/>
    </sheetView>
  </sheetViews>
  <sheetFormatPr defaultRowHeight="16.5" x14ac:dyDescent="0.25"/>
  <cols>
    <col min="2" max="2" width="9" style="2"/>
    <col min="3" max="3" width="13.25" style="2" customWidth="1"/>
    <col min="4" max="4" width="9" style="2" customWidth="1"/>
    <col min="5" max="7" width="20.625" style="2" customWidth="1"/>
    <col min="8" max="8" width="12" style="2" customWidth="1"/>
    <col min="9" max="9" width="14.375" style="2" customWidth="1"/>
    <col min="11" max="11" width="12.625" customWidth="1"/>
    <col min="12" max="12" width="17.25" customWidth="1"/>
    <col min="22" max="22" width="10.625" customWidth="1"/>
  </cols>
  <sheetData>
    <row r="2" spans="2:26" x14ac:dyDescent="0.25">
      <c r="B2" s="49" t="s">
        <v>145</v>
      </c>
      <c r="C2" s="49"/>
      <c r="D2" s="49"/>
      <c r="E2" s="49"/>
      <c r="F2" s="49"/>
      <c r="G2" s="49"/>
      <c r="H2" s="49"/>
      <c r="I2" s="49"/>
      <c r="K2" s="22" t="s">
        <v>40</v>
      </c>
      <c r="L2" s="49" t="s">
        <v>4</v>
      </c>
      <c r="M2" s="49"/>
      <c r="N2" s="49"/>
      <c r="O2" s="49"/>
      <c r="P2" s="49"/>
      <c r="Q2" s="49"/>
      <c r="R2" s="49"/>
      <c r="S2" s="49"/>
      <c r="T2" s="22" t="s">
        <v>36</v>
      </c>
      <c r="U2" s="10"/>
      <c r="V2" s="48" t="s">
        <v>45</v>
      </c>
      <c r="W2" s="50" t="s">
        <v>19</v>
      </c>
      <c r="X2" s="65"/>
      <c r="Y2" s="65"/>
      <c r="Z2" s="56"/>
    </row>
    <row r="3" spans="2:26" x14ac:dyDescent="0.25">
      <c r="B3" s="48" t="s">
        <v>21</v>
      </c>
      <c r="C3" s="4" t="s">
        <v>144</v>
      </c>
      <c r="D3" s="4" t="s">
        <v>143</v>
      </c>
      <c r="E3" s="48" t="s">
        <v>22</v>
      </c>
      <c r="F3" s="48"/>
      <c r="G3" s="48"/>
      <c r="H3" s="4" t="s">
        <v>56</v>
      </c>
      <c r="I3" s="4" t="s">
        <v>37</v>
      </c>
      <c r="K3" s="48" t="s">
        <v>6</v>
      </c>
      <c r="L3" s="36" t="s">
        <v>14</v>
      </c>
      <c r="M3" s="36" t="s">
        <v>0</v>
      </c>
      <c r="N3" s="36" t="s">
        <v>1</v>
      </c>
      <c r="O3" s="36" t="s">
        <v>2</v>
      </c>
      <c r="P3" s="36" t="s">
        <v>3</v>
      </c>
      <c r="Q3" s="36" t="s">
        <v>9</v>
      </c>
      <c r="R3" s="36" t="s">
        <v>10</v>
      </c>
      <c r="S3" s="36" t="s">
        <v>11</v>
      </c>
      <c r="T3" s="36"/>
      <c r="U3" s="7"/>
      <c r="V3" s="48"/>
      <c r="W3" s="4" t="s">
        <v>41</v>
      </c>
      <c r="X3" s="4" t="s">
        <v>42</v>
      </c>
      <c r="Y3" s="4" t="s">
        <v>43</v>
      </c>
      <c r="Z3" s="4" t="s">
        <v>44</v>
      </c>
    </row>
    <row r="4" spans="2:26" x14ac:dyDescent="0.25">
      <c r="B4" s="48"/>
      <c r="C4" s="48" t="s">
        <v>6</v>
      </c>
      <c r="D4" s="4" t="s">
        <v>20</v>
      </c>
      <c r="E4" s="4" t="s">
        <v>17</v>
      </c>
      <c r="F4" s="4" t="s">
        <v>18</v>
      </c>
      <c r="G4" s="4" t="s">
        <v>19</v>
      </c>
      <c r="H4" s="48">
        <f>15+70+35</f>
        <v>120</v>
      </c>
      <c r="I4" s="66">
        <v>45488</v>
      </c>
      <c r="K4" s="48"/>
      <c r="L4" s="4" t="s">
        <v>55</v>
      </c>
      <c r="M4" s="4">
        <v>180</v>
      </c>
      <c r="N4" s="4">
        <v>180</v>
      </c>
      <c r="O4" s="4">
        <v>180</v>
      </c>
      <c r="P4" s="4">
        <v>180</v>
      </c>
      <c r="Q4" s="4">
        <v>60</v>
      </c>
      <c r="R4" s="4">
        <v>60</v>
      </c>
      <c r="S4" s="4">
        <v>60</v>
      </c>
      <c r="T4" s="4">
        <f>SUM(M4:S4)</f>
        <v>900</v>
      </c>
      <c r="U4" s="7"/>
      <c r="V4" s="4" t="s">
        <v>6</v>
      </c>
      <c r="W4" s="4">
        <v>5</v>
      </c>
      <c r="X4" s="4">
        <v>5</v>
      </c>
      <c r="Y4" s="4">
        <v>4</v>
      </c>
      <c r="Z4" s="4">
        <v>3</v>
      </c>
    </row>
    <row r="5" spans="2:26" x14ac:dyDescent="0.25">
      <c r="B5" s="48"/>
      <c r="C5" s="48"/>
      <c r="D5" s="4" t="s">
        <v>16</v>
      </c>
      <c r="E5" s="5" t="s">
        <v>72</v>
      </c>
      <c r="F5" s="5" t="s">
        <v>73</v>
      </c>
      <c r="G5" s="4" t="s">
        <v>71</v>
      </c>
      <c r="H5" s="48"/>
      <c r="I5" s="67"/>
      <c r="K5" s="48"/>
      <c r="L5" s="4" t="s">
        <v>15</v>
      </c>
      <c r="M5" s="4"/>
      <c r="N5" s="4">
        <v>40</v>
      </c>
      <c r="O5" s="4">
        <v>50</v>
      </c>
      <c r="P5" s="14">
        <v>70</v>
      </c>
      <c r="Q5" s="4"/>
      <c r="R5" s="4"/>
      <c r="S5" s="4"/>
      <c r="T5" s="4"/>
      <c r="U5" s="7"/>
      <c r="V5" s="4" t="s">
        <v>8</v>
      </c>
      <c r="W5" s="8"/>
      <c r="X5" s="8"/>
      <c r="Y5" s="8"/>
      <c r="Z5" s="8"/>
    </row>
    <row r="6" spans="2:26" x14ac:dyDescent="0.25">
      <c r="B6" s="48"/>
      <c r="C6" s="48" t="s">
        <v>31</v>
      </c>
      <c r="D6" s="4" t="s">
        <v>20</v>
      </c>
      <c r="E6" s="4" t="s">
        <v>17</v>
      </c>
      <c r="F6" s="4" t="s">
        <v>18</v>
      </c>
      <c r="G6" s="4" t="s">
        <v>19</v>
      </c>
      <c r="H6" s="48">
        <f>15+30+30</f>
        <v>75</v>
      </c>
      <c r="I6" s="66">
        <v>45484</v>
      </c>
      <c r="K6" s="48" t="s">
        <v>8</v>
      </c>
      <c r="L6" s="36" t="s">
        <v>14</v>
      </c>
      <c r="M6" s="36" t="s">
        <v>0</v>
      </c>
      <c r="N6" s="36" t="s">
        <v>1</v>
      </c>
      <c r="O6" s="36" t="s">
        <v>2</v>
      </c>
      <c r="P6" s="36" t="s">
        <v>3</v>
      </c>
      <c r="Q6" s="36" t="s">
        <v>9</v>
      </c>
      <c r="R6" s="36" t="s">
        <v>10</v>
      </c>
      <c r="S6" s="36" t="s">
        <v>11</v>
      </c>
      <c r="T6" s="36"/>
      <c r="U6" s="7"/>
    </row>
    <row r="7" spans="2:26" x14ac:dyDescent="0.25">
      <c r="B7" s="48"/>
      <c r="C7" s="48"/>
      <c r="D7" s="4" t="s">
        <v>16</v>
      </c>
      <c r="E7" s="5" t="s">
        <v>58</v>
      </c>
      <c r="F7" s="5" t="s">
        <v>59</v>
      </c>
      <c r="G7" s="4" t="s">
        <v>60</v>
      </c>
      <c r="H7" s="48"/>
      <c r="I7" s="67"/>
      <c r="K7" s="48"/>
      <c r="L7" s="4" t="s">
        <v>55</v>
      </c>
      <c r="M7" s="4"/>
      <c r="N7" s="4"/>
      <c r="O7" s="4">
        <v>30</v>
      </c>
      <c r="P7" s="4"/>
      <c r="Q7" s="4">
        <v>20</v>
      </c>
      <c r="R7" s="4"/>
      <c r="S7" s="4">
        <v>10</v>
      </c>
      <c r="T7" s="4">
        <f>SUM(M7:S7)</f>
        <v>60</v>
      </c>
      <c r="U7" s="7"/>
    </row>
    <row r="8" spans="2:26" x14ac:dyDescent="0.25">
      <c r="B8" s="48" t="s">
        <v>27</v>
      </c>
      <c r="C8" s="48" t="s">
        <v>35</v>
      </c>
      <c r="D8" s="4" t="s">
        <v>143</v>
      </c>
      <c r="E8" s="4" t="s">
        <v>23</v>
      </c>
      <c r="F8" s="4" t="s">
        <v>24</v>
      </c>
      <c r="G8" s="48"/>
      <c r="H8" s="48">
        <f>15*2+20*2</f>
        <v>70</v>
      </c>
      <c r="I8" s="51">
        <v>45522</v>
      </c>
      <c r="K8" s="48"/>
      <c r="L8" s="4" t="s">
        <v>15</v>
      </c>
      <c r="M8" s="4"/>
      <c r="N8" s="4"/>
      <c r="O8" s="4"/>
      <c r="P8" s="4">
        <v>90</v>
      </c>
      <c r="Q8" s="4"/>
      <c r="R8" s="4"/>
      <c r="S8" s="4"/>
      <c r="T8" s="4"/>
      <c r="U8" s="7"/>
    </row>
    <row r="9" spans="2:26" x14ac:dyDescent="0.25">
      <c r="B9" s="48"/>
      <c r="C9" s="48"/>
      <c r="D9" s="4" t="s">
        <v>16</v>
      </c>
      <c r="E9" s="4" t="s">
        <v>26</v>
      </c>
      <c r="F9" s="4" t="s">
        <v>25</v>
      </c>
      <c r="G9" s="48"/>
      <c r="H9" s="48"/>
      <c r="I9" s="51"/>
      <c r="K9" s="7"/>
      <c r="L9" s="7"/>
      <c r="M9" s="7"/>
      <c r="N9" s="10"/>
      <c r="O9" s="10"/>
      <c r="P9" s="10"/>
      <c r="Q9" s="10"/>
      <c r="R9" s="10"/>
      <c r="S9" s="10"/>
      <c r="T9" s="10"/>
      <c r="U9" s="10"/>
    </row>
    <row r="10" spans="2:26" x14ac:dyDescent="0.25">
      <c r="B10" s="7"/>
      <c r="C10" s="7"/>
      <c r="D10" s="7"/>
      <c r="E10" s="7"/>
      <c r="F10" s="7"/>
      <c r="G10" s="7"/>
      <c r="H10" s="2" t="s">
        <v>38</v>
      </c>
      <c r="I10" s="2" t="s">
        <v>39</v>
      </c>
      <c r="U10" s="15"/>
    </row>
    <row r="11" spans="2:26" x14ac:dyDescent="0.25">
      <c r="H11" s="2">
        <f>SUM(H4:H9)</f>
        <v>265</v>
      </c>
      <c r="I11" s="2">
        <v>3</v>
      </c>
    </row>
    <row r="12" spans="2:26" x14ac:dyDescent="0.25">
      <c r="E12" s="4" t="s">
        <v>52</v>
      </c>
      <c r="V12" t="s">
        <v>69</v>
      </c>
    </row>
    <row r="13" spans="2:26" x14ac:dyDescent="0.25">
      <c r="E13" s="4" t="s">
        <v>46</v>
      </c>
      <c r="V13" s="4" t="s">
        <v>6</v>
      </c>
      <c r="W13" s="4">
        <v>5</v>
      </c>
      <c r="X13" s="4">
        <v>5</v>
      </c>
      <c r="Y13" s="4">
        <v>3</v>
      </c>
      <c r="Z13" s="4">
        <v>2</v>
      </c>
    </row>
    <row r="14" spans="2:26" x14ac:dyDescent="0.25">
      <c r="E14" s="4" t="s">
        <v>47</v>
      </c>
    </row>
    <row r="15" spans="2:26" x14ac:dyDescent="0.25">
      <c r="E15" s="4" t="s">
        <v>48</v>
      </c>
    </row>
    <row r="16" spans="2:26" x14ac:dyDescent="0.25">
      <c r="V16" t="s">
        <v>70</v>
      </c>
    </row>
    <row r="17" spans="6:26" x14ac:dyDescent="0.25">
      <c r="F17" s="48" t="s">
        <v>51</v>
      </c>
      <c r="G17" s="48"/>
      <c r="V17" s="4" t="s">
        <v>6</v>
      </c>
      <c r="W17" s="4">
        <v>5</v>
      </c>
      <c r="X17" s="4">
        <v>5</v>
      </c>
      <c r="Y17" s="4">
        <v>3</v>
      </c>
      <c r="Z17" s="4">
        <v>1</v>
      </c>
    </row>
    <row r="18" spans="6:26" x14ac:dyDescent="0.25">
      <c r="F18" s="48" t="s">
        <v>50</v>
      </c>
      <c r="G18" s="48"/>
    </row>
    <row r="20" spans="6:26" x14ac:dyDescent="0.25">
      <c r="F20" s="48" t="s">
        <v>54</v>
      </c>
      <c r="G20" s="48"/>
    </row>
    <row r="21" spans="6:26" x14ac:dyDescent="0.25">
      <c r="F21" s="48" t="s">
        <v>53</v>
      </c>
      <c r="G21" s="48"/>
    </row>
    <row r="24" spans="6:26" x14ac:dyDescent="0.25">
      <c r="F24" s="48" t="s">
        <v>74</v>
      </c>
      <c r="G24" s="48"/>
    </row>
    <row r="25" spans="6:26" x14ac:dyDescent="0.25">
      <c r="F25" s="48" t="s">
        <v>75</v>
      </c>
      <c r="G25" s="48"/>
    </row>
    <row r="28" spans="6:26" x14ac:dyDescent="0.25">
      <c r="F28" s="48" t="s">
        <v>66</v>
      </c>
      <c r="G28" s="48"/>
    </row>
    <row r="29" spans="6:26" x14ac:dyDescent="0.25">
      <c r="F29" s="48" t="s">
        <v>67</v>
      </c>
      <c r="G29" s="48"/>
    </row>
    <row r="30" spans="6:26" x14ac:dyDescent="0.25">
      <c r="F30" s="48" t="s">
        <v>68</v>
      </c>
      <c r="G30" s="48"/>
    </row>
  </sheetData>
  <mergeCells count="28">
    <mergeCell ref="F28:G28"/>
    <mergeCell ref="F29:G29"/>
    <mergeCell ref="F30:G30"/>
    <mergeCell ref="L2:S2"/>
    <mergeCell ref="K3:K5"/>
    <mergeCell ref="K6:K8"/>
    <mergeCell ref="F17:G17"/>
    <mergeCell ref="F18:G18"/>
    <mergeCell ref="F20:G20"/>
    <mergeCell ref="F21:G21"/>
    <mergeCell ref="F24:G24"/>
    <mergeCell ref="F25:G25"/>
    <mergeCell ref="B2:I2"/>
    <mergeCell ref="B8:B9"/>
    <mergeCell ref="C8:C9"/>
    <mergeCell ref="G8:G9"/>
    <mergeCell ref="H8:H9"/>
    <mergeCell ref="I8:I9"/>
    <mergeCell ref="V2:V3"/>
    <mergeCell ref="W2:Z2"/>
    <mergeCell ref="B3:B7"/>
    <mergeCell ref="E3:G3"/>
    <mergeCell ref="C4:C5"/>
    <mergeCell ref="H4:H5"/>
    <mergeCell ref="I4:I5"/>
    <mergeCell ref="C6:C7"/>
    <mergeCell ref="H6:H7"/>
    <mergeCell ref="I6:I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8AF1-E49F-4B3D-8C6D-C6923EBBAEDE}">
  <dimension ref="B2:AC30"/>
  <sheetViews>
    <sheetView zoomScale="70" zoomScaleNormal="70" workbookViewId="0">
      <selection activeCell="M26" sqref="M26"/>
    </sheetView>
  </sheetViews>
  <sheetFormatPr defaultRowHeight="16.5" x14ac:dyDescent="0.25"/>
  <cols>
    <col min="2" max="2" width="9" style="2"/>
    <col min="3" max="3" width="13.25" style="2" customWidth="1"/>
    <col min="4" max="4" width="9" style="2" customWidth="1"/>
    <col min="5" max="7" width="20.625" style="2" customWidth="1"/>
    <col min="8" max="8" width="12" style="2" customWidth="1"/>
    <col min="9" max="9" width="14.375" style="2" customWidth="1"/>
    <col min="11" max="11" width="12.625" customWidth="1"/>
    <col min="12" max="12" width="17.25" customWidth="1"/>
    <col min="22" max="22" width="10.625" customWidth="1"/>
  </cols>
  <sheetData>
    <row r="2" spans="2:29" x14ac:dyDescent="0.25">
      <c r="B2" s="48" t="s">
        <v>145</v>
      </c>
      <c r="C2" s="48"/>
      <c r="D2" s="48"/>
      <c r="E2" s="48"/>
      <c r="F2" s="48"/>
      <c r="G2" s="48"/>
      <c r="H2" s="48"/>
      <c r="I2" s="48"/>
      <c r="K2" s="4" t="s">
        <v>40</v>
      </c>
      <c r="L2" s="48" t="s">
        <v>4</v>
      </c>
      <c r="M2" s="48"/>
      <c r="N2" s="48"/>
      <c r="O2" s="48"/>
      <c r="P2" s="48"/>
      <c r="Q2" s="48"/>
      <c r="R2" s="48"/>
      <c r="S2" s="48"/>
      <c r="T2" s="12" t="s">
        <v>36</v>
      </c>
      <c r="V2" s="48" t="s">
        <v>45</v>
      </c>
      <c r="W2" s="50" t="s">
        <v>19</v>
      </c>
      <c r="X2" s="65"/>
      <c r="Y2" s="65"/>
      <c r="Z2" s="56"/>
    </row>
    <row r="3" spans="2:29" x14ac:dyDescent="0.25">
      <c r="B3" s="48" t="s">
        <v>21</v>
      </c>
      <c r="C3" s="4" t="s">
        <v>144</v>
      </c>
      <c r="D3" s="4" t="s">
        <v>143</v>
      </c>
      <c r="E3" s="48" t="s">
        <v>22</v>
      </c>
      <c r="F3" s="48"/>
      <c r="G3" s="48"/>
      <c r="H3" s="4" t="s">
        <v>56</v>
      </c>
      <c r="I3" s="4" t="s">
        <v>37</v>
      </c>
      <c r="K3" s="53" t="s">
        <v>6</v>
      </c>
      <c r="L3" s="4" t="s">
        <v>14</v>
      </c>
      <c r="M3" s="4" t="s">
        <v>0</v>
      </c>
      <c r="N3" s="4" t="s">
        <v>1</v>
      </c>
      <c r="O3" s="4" t="s">
        <v>2</v>
      </c>
      <c r="P3" s="4" t="s">
        <v>3</v>
      </c>
      <c r="Q3" s="4" t="s">
        <v>9</v>
      </c>
      <c r="R3" s="4" t="s">
        <v>10</v>
      </c>
      <c r="S3" s="4" t="s">
        <v>11</v>
      </c>
      <c r="T3" s="4"/>
      <c r="V3" s="48"/>
      <c r="W3" s="4" t="s">
        <v>41</v>
      </c>
      <c r="X3" s="4" t="s">
        <v>42</v>
      </c>
      <c r="Y3" s="4" t="s">
        <v>43</v>
      </c>
      <c r="Z3" s="4" t="s">
        <v>44</v>
      </c>
    </row>
    <row r="4" spans="2:29" x14ac:dyDescent="0.25">
      <c r="B4" s="48"/>
      <c r="C4" s="48" t="s">
        <v>6</v>
      </c>
      <c r="D4" s="4" t="s">
        <v>20</v>
      </c>
      <c r="E4" s="4" t="s">
        <v>17</v>
      </c>
      <c r="F4" s="4" t="s">
        <v>18</v>
      </c>
      <c r="G4" s="4" t="s">
        <v>19</v>
      </c>
      <c r="H4" s="48">
        <f>10+50+105</f>
        <v>165</v>
      </c>
      <c r="I4" s="66">
        <v>45485</v>
      </c>
      <c r="K4" s="54"/>
      <c r="L4" s="4" t="s">
        <v>55</v>
      </c>
      <c r="M4" s="4">
        <v>180</v>
      </c>
      <c r="N4" s="4">
        <v>180</v>
      </c>
      <c r="O4" s="4">
        <v>180</v>
      </c>
      <c r="P4" s="4">
        <v>60</v>
      </c>
      <c r="Q4" s="4">
        <v>60</v>
      </c>
      <c r="R4" s="4">
        <v>0</v>
      </c>
      <c r="S4" s="4">
        <v>0</v>
      </c>
      <c r="T4" s="4">
        <f>SUM(M4:S4)</f>
        <v>660</v>
      </c>
      <c r="V4" s="4" t="s">
        <v>6</v>
      </c>
      <c r="W4" s="4"/>
      <c r="X4" s="4"/>
      <c r="Y4" s="4"/>
      <c r="Z4" s="4"/>
    </row>
    <row r="5" spans="2:29" x14ac:dyDescent="0.25">
      <c r="B5" s="48"/>
      <c r="C5" s="48"/>
      <c r="D5" s="4" t="s">
        <v>16</v>
      </c>
      <c r="E5" s="5" t="s">
        <v>76</v>
      </c>
      <c r="F5" s="5" t="s">
        <v>77</v>
      </c>
      <c r="G5" s="4" t="s">
        <v>78</v>
      </c>
      <c r="H5" s="48"/>
      <c r="I5" s="67"/>
      <c r="K5" s="55"/>
      <c r="L5" s="4" t="s">
        <v>15</v>
      </c>
      <c r="M5" s="4">
        <v>10</v>
      </c>
      <c r="O5" s="4"/>
      <c r="P5" s="14">
        <v>60</v>
      </c>
      <c r="Q5" s="4"/>
      <c r="R5" s="4"/>
      <c r="S5" s="4"/>
      <c r="T5" s="4"/>
      <c r="V5" s="4" t="s">
        <v>8</v>
      </c>
      <c r="W5" s="8"/>
      <c r="X5" s="8"/>
      <c r="Y5" s="8"/>
      <c r="Z5" s="8"/>
    </row>
    <row r="6" spans="2:29" x14ac:dyDescent="0.25">
      <c r="B6" s="48"/>
      <c r="C6" s="48" t="s">
        <v>31</v>
      </c>
      <c r="D6" s="4" t="s">
        <v>20</v>
      </c>
      <c r="E6" s="4" t="s">
        <v>17</v>
      </c>
      <c r="F6" s="4" t="s">
        <v>18</v>
      </c>
      <c r="G6" s="4" t="s">
        <v>19</v>
      </c>
      <c r="H6" s="48"/>
      <c r="I6" s="66">
        <v>45511</v>
      </c>
      <c r="K6" s="48" t="s">
        <v>8</v>
      </c>
      <c r="L6" s="4" t="s">
        <v>14</v>
      </c>
      <c r="M6" s="4" t="s">
        <v>0</v>
      </c>
      <c r="N6" s="4" t="s">
        <v>1</v>
      </c>
      <c r="O6" s="4" t="s">
        <v>2</v>
      </c>
      <c r="P6" s="4" t="s">
        <v>3</v>
      </c>
      <c r="Q6" s="4" t="s">
        <v>9</v>
      </c>
      <c r="R6" s="4" t="s">
        <v>10</v>
      </c>
      <c r="S6" s="4" t="s">
        <v>11</v>
      </c>
      <c r="T6" s="4"/>
    </row>
    <row r="7" spans="2:29" x14ac:dyDescent="0.25">
      <c r="B7" s="48"/>
      <c r="C7" s="48"/>
      <c r="D7" s="4" t="s">
        <v>16</v>
      </c>
      <c r="E7" s="5"/>
      <c r="F7" s="5"/>
      <c r="G7" s="4"/>
      <c r="H7" s="48"/>
      <c r="I7" s="67"/>
      <c r="K7" s="48"/>
      <c r="L7" s="4" t="s">
        <v>55</v>
      </c>
      <c r="M7" s="4"/>
      <c r="N7" s="4"/>
      <c r="O7" s="4"/>
      <c r="P7" s="4"/>
      <c r="Q7" s="4"/>
      <c r="R7" s="4"/>
      <c r="S7" s="4"/>
      <c r="T7" s="4"/>
    </row>
    <row r="8" spans="2:29" x14ac:dyDescent="0.25">
      <c r="B8" s="48" t="s">
        <v>27</v>
      </c>
      <c r="C8" s="48" t="s">
        <v>35</v>
      </c>
      <c r="D8" s="4" t="s">
        <v>143</v>
      </c>
      <c r="E8" s="4" t="s">
        <v>23</v>
      </c>
      <c r="F8" s="4" t="s">
        <v>24</v>
      </c>
      <c r="G8" s="48"/>
      <c r="H8" s="48"/>
      <c r="I8" s="51"/>
      <c r="K8" s="48"/>
      <c r="L8" s="4" t="s">
        <v>15</v>
      </c>
      <c r="M8" s="4"/>
      <c r="N8" s="4"/>
      <c r="O8" s="4"/>
      <c r="P8" s="4"/>
      <c r="Q8" s="4"/>
      <c r="R8" s="4"/>
      <c r="S8" s="4"/>
      <c r="T8" s="4"/>
    </row>
    <row r="9" spans="2:29" x14ac:dyDescent="0.25">
      <c r="B9" s="48"/>
      <c r="C9" s="48"/>
      <c r="D9" s="4" t="s">
        <v>16</v>
      </c>
      <c r="E9" s="4" t="s">
        <v>81</v>
      </c>
      <c r="F9" s="4" t="s">
        <v>81</v>
      </c>
      <c r="G9" s="48"/>
      <c r="H9" s="48"/>
      <c r="I9" s="51"/>
      <c r="K9" s="7"/>
      <c r="L9" s="7"/>
      <c r="M9" s="7"/>
      <c r="N9" s="10"/>
      <c r="O9" s="10"/>
      <c r="P9" s="10"/>
      <c r="Q9" s="10"/>
      <c r="R9" s="10"/>
      <c r="S9" s="10"/>
      <c r="T9" s="7"/>
    </row>
    <row r="10" spans="2:29" x14ac:dyDescent="0.25">
      <c r="B10" s="7"/>
      <c r="C10" s="7"/>
      <c r="D10" s="7"/>
      <c r="E10" s="7"/>
      <c r="F10" s="7"/>
      <c r="G10" s="7"/>
      <c r="H10" s="2" t="s">
        <v>38</v>
      </c>
      <c r="I10" s="2" t="s">
        <v>39</v>
      </c>
    </row>
    <row r="11" spans="2:29" x14ac:dyDescent="0.25">
      <c r="H11" s="2">
        <f>SUM(H4:H9)</f>
        <v>165</v>
      </c>
      <c r="I11" s="2">
        <v>2</v>
      </c>
    </row>
    <row r="12" spans="2:29" x14ac:dyDescent="0.25">
      <c r="E12" s="7"/>
    </row>
    <row r="13" spans="2:29" x14ac:dyDescent="0.25">
      <c r="E13" s="7"/>
      <c r="S13" s="15"/>
      <c r="T13" s="15"/>
      <c r="U13" s="15"/>
      <c r="V13" s="7"/>
      <c r="W13" s="7"/>
      <c r="X13" s="7"/>
      <c r="Y13" s="7"/>
      <c r="Z13" s="7"/>
      <c r="AA13" s="15"/>
      <c r="AB13" s="15"/>
      <c r="AC13" s="15"/>
    </row>
    <row r="14" spans="2:29" x14ac:dyDescent="0.25">
      <c r="E14" s="7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2:29" x14ac:dyDescent="0.25">
      <c r="E15" s="7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2:29" x14ac:dyDescent="0.25"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6:29" x14ac:dyDescent="0.25">
      <c r="F17" s="48" t="s">
        <v>49</v>
      </c>
      <c r="G17" s="48"/>
      <c r="S17" s="15"/>
      <c r="T17" s="15"/>
      <c r="U17" s="15"/>
      <c r="V17" s="7"/>
      <c r="W17" s="7"/>
      <c r="X17" s="7"/>
      <c r="Y17" s="7"/>
      <c r="Z17" s="7"/>
      <c r="AA17" s="15"/>
      <c r="AB17" s="15"/>
      <c r="AC17" s="15"/>
    </row>
    <row r="18" spans="6:29" x14ac:dyDescent="0.25">
      <c r="F18" s="48" t="s">
        <v>97</v>
      </c>
      <c r="G18" s="48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6:29" x14ac:dyDescent="0.25"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6:29" x14ac:dyDescent="0.25">
      <c r="F20" s="48" t="s">
        <v>95</v>
      </c>
      <c r="G20" s="48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6:29" x14ac:dyDescent="0.25">
      <c r="F21" s="48" t="s">
        <v>96</v>
      </c>
      <c r="G21" s="48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6:29" x14ac:dyDescent="0.25"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6:29" x14ac:dyDescent="0.25"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6:29" x14ac:dyDescent="0.25">
      <c r="F24" s="48" t="s">
        <v>82</v>
      </c>
      <c r="G24" s="48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6:29" x14ac:dyDescent="0.25">
      <c r="F25" s="48"/>
      <c r="G25" s="48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6:29" x14ac:dyDescent="0.25"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8" spans="6:29" x14ac:dyDescent="0.25">
      <c r="F28" s="48" t="s">
        <v>66</v>
      </c>
      <c r="G28" s="48"/>
    </row>
    <row r="29" spans="6:29" x14ac:dyDescent="0.25">
      <c r="F29" s="48" t="s">
        <v>79</v>
      </c>
      <c r="G29" s="48"/>
    </row>
    <row r="30" spans="6:29" x14ac:dyDescent="0.25">
      <c r="F30" s="48" t="s">
        <v>80</v>
      </c>
      <c r="G30" s="48"/>
    </row>
  </sheetData>
  <mergeCells count="28">
    <mergeCell ref="F30:G30"/>
    <mergeCell ref="F17:G17"/>
    <mergeCell ref="F18:G18"/>
    <mergeCell ref="F20:G20"/>
    <mergeCell ref="F21:G21"/>
    <mergeCell ref="F24:G24"/>
    <mergeCell ref="F25:G25"/>
    <mergeCell ref="G8:G9"/>
    <mergeCell ref="H8:H9"/>
    <mergeCell ref="I8:I9"/>
    <mergeCell ref="F28:G28"/>
    <mergeCell ref="F29:G29"/>
    <mergeCell ref="B2:I2"/>
    <mergeCell ref="L2:S2"/>
    <mergeCell ref="V2:V3"/>
    <mergeCell ref="W2:Z2"/>
    <mergeCell ref="B3:B7"/>
    <mergeCell ref="E3:G3"/>
    <mergeCell ref="K3:K5"/>
    <mergeCell ref="C4:C5"/>
    <mergeCell ref="H4:H5"/>
    <mergeCell ref="I4:I5"/>
    <mergeCell ref="C6:C7"/>
    <mergeCell ref="H6:H7"/>
    <mergeCell ref="I6:I7"/>
    <mergeCell ref="K6:K8"/>
    <mergeCell ref="B8:B9"/>
    <mergeCell ref="C8:C9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33a16ce-6e3e-46c6-8ca3-4718e58dc9d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A348CD385E38FA42B7DF3AC134599350" ma:contentTypeVersion="10" ma:contentTypeDescription="建立新的文件。" ma:contentTypeScope="" ma:versionID="966e0c702d3b1d9534aa54b834fa52b6">
  <xsd:schema xmlns:xsd="http://www.w3.org/2001/XMLSchema" xmlns:xs="http://www.w3.org/2001/XMLSchema" xmlns:p="http://schemas.microsoft.com/office/2006/metadata/properties" xmlns:ns3="b33a16ce-6e3e-46c6-8ca3-4718e58dc9dc" targetNamespace="http://schemas.microsoft.com/office/2006/metadata/properties" ma:root="true" ma:fieldsID="308d990a78317c49ac9d5af5e0d7cdb6" ns3:_="">
    <xsd:import namespace="b33a16ce-6e3e-46c6-8ca3-4718e58dc9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3a16ce-6e3e-46c6-8ca3-4718e58dc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178E5E-D4A2-4DBA-A61F-F92A3677BAF7}">
  <ds:schemaRefs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b33a16ce-6e3e-46c6-8ca3-4718e58dc9dc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EA8EB8E-98C9-4A60-8DAB-F9A9D5CD4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3a16ce-6e3e-46c6-8ca3-4718e58dc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005DE9-7362-4885-B1B1-C48B183A22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All-基本資料</vt:lpstr>
      <vt:lpstr>All-整體收資料耗時</vt:lpstr>
      <vt:lpstr>All-編碼學習時間</vt:lpstr>
      <vt:lpstr>All-震動感知疲勞度</vt:lpstr>
      <vt:lpstr>All-使用者體驗</vt:lpstr>
      <vt:lpstr>All-田野調查</vt:lpstr>
      <vt:lpstr>P9-CYi</vt:lpstr>
      <vt:lpstr>P8-BRong</vt:lpstr>
      <vt:lpstr>P1-JWei</vt:lpstr>
      <vt:lpstr>P4-XYu</vt:lpstr>
      <vt:lpstr>P3-CHsuan</vt:lpstr>
      <vt:lpstr>P5-THua</vt:lpstr>
      <vt:lpstr>P2-SChing</vt:lpstr>
      <vt:lpstr>記事</vt:lpstr>
      <vt:lpstr>User1-Raw2</vt:lpstr>
      <vt:lpstr>User1-Analysis2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Chen</dc:creator>
  <cp:lastModifiedBy>陳士茵</cp:lastModifiedBy>
  <dcterms:created xsi:type="dcterms:W3CDTF">2025-07-01T05:18:58Z</dcterms:created>
  <dcterms:modified xsi:type="dcterms:W3CDTF">2025-07-13T14:11:27Z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0x010100A348CD385E38FA42B7DF3AC134599350</vt:lpwstr>
  </property>
</Properties>
</file>