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fei\git_code\natural_language_processing\LM\"/>
    </mc:Choice>
  </mc:AlternateContent>
  <xr:revisionPtr revIDLastSave="0" documentId="13_ncr:1_{5C8843D4-C82D-44D6-9931-17C7FED616D1}" xr6:coauthVersionLast="45" xr6:coauthVersionMax="45" xr10:uidLastSave="{00000000-0000-0000-0000-000000000000}"/>
  <bookViews>
    <workbookView xWindow="-108" yWindow="-108" windowWidth="23256" windowHeight="12576" activeTab="1" xr2:uid="{17948B8F-F5EF-445B-BC32-8F6DF57D70A9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3" l="1"/>
  <c r="U6" i="3"/>
  <c r="U7" i="3"/>
  <c r="U8" i="3"/>
  <c r="U9" i="3"/>
  <c r="U10" i="3"/>
  <c r="U11" i="3"/>
  <c r="U12" i="3"/>
  <c r="U4" i="3"/>
  <c r="T5" i="3"/>
  <c r="T6" i="3"/>
  <c r="T7" i="3"/>
  <c r="T8" i="3"/>
  <c r="T9" i="3"/>
  <c r="T10" i="3"/>
  <c r="T11" i="3"/>
  <c r="T12" i="3"/>
  <c r="T4" i="3"/>
  <c r="L3" i="3"/>
  <c r="L5" i="3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3" i="1"/>
  <c r="F2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S4" i="3"/>
  <c r="S3" i="3"/>
  <c r="O9" i="3" s="1"/>
  <c r="O4" i="3"/>
  <c r="O5" i="3"/>
  <c r="O8" i="3"/>
  <c r="O10" i="3"/>
  <c r="O11" i="3"/>
  <c r="O12" i="3"/>
  <c r="O13" i="3"/>
  <c r="O14" i="3"/>
  <c r="O16" i="3"/>
  <c r="O17" i="3"/>
  <c r="O19" i="3"/>
  <c r="O20" i="3"/>
  <c r="O3" i="3"/>
  <c r="V10" i="3"/>
  <c r="S6" i="3"/>
  <c r="S7" i="3"/>
  <c r="S8" i="3"/>
  <c r="S9" i="3"/>
  <c r="S10" i="3"/>
  <c r="S11" i="3"/>
  <c r="S12" i="3"/>
  <c r="S5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3" i="3"/>
  <c r="L4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V20" i="1"/>
  <c r="S20" i="1"/>
  <c r="T20" i="1" s="1"/>
  <c r="R20" i="1"/>
  <c r="Q20" i="1"/>
  <c r="O20" i="1"/>
  <c r="N20" i="1"/>
  <c r="M20" i="1"/>
  <c r="N3" i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3" i="3"/>
  <c r="G3" i="3" s="1"/>
  <c r="M3" i="1"/>
  <c r="M4" i="1"/>
  <c r="N4" i="1"/>
  <c r="O4" i="1" s="1"/>
  <c r="M5" i="1"/>
  <c r="N5" i="1"/>
  <c r="O5" i="1" s="1"/>
  <c r="M6" i="1"/>
  <c r="N6" i="1"/>
  <c r="O6" i="1" s="1"/>
  <c r="M7" i="1"/>
  <c r="N7" i="1"/>
  <c r="O7" i="1" s="1"/>
  <c r="M8" i="1"/>
  <c r="N8" i="1"/>
  <c r="O8" i="1" s="1"/>
  <c r="M9" i="1"/>
  <c r="N9" i="1"/>
  <c r="O9" i="1" s="1"/>
  <c r="M10" i="1"/>
  <c r="N10" i="1"/>
  <c r="O10" i="1" s="1"/>
  <c r="M11" i="1"/>
  <c r="N11" i="1"/>
  <c r="O11" i="1" s="1"/>
  <c r="M12" i="1"/>
  <c r="N12" i="1"/>
  <c r="O12" i="1" s="1"/>
  <c r="M13" i="1"/>
  <c r="N13" i="1"/>
  <c r="O13" i="1" s="1"/>
  <c r="M14" i="1"/>
  <c r="N14" i="1"/>
  <c r="O14" i="1" s="1"/>
  <c r="M15" i="1"/>
  <c r="N15" i="1"/>
  <c r="O15" i="1" s="1"/>
  <c r="M16" i="1"/>
  <c r="N16" i="1"/>
  <c r="O16" i="1" s="1"/>
  <c r="M17" i="1"/>
  <c r="N17" i="1"/>
  <c r="O17" i="1" s="1"/>
  <c r="M18" i="1"/>
  <c r="N18" i="1"/>
  <c r="O18" i="1" s="1"/>
  <c r="M19" i="1"/>
  <c r="N19" i="1"/>
  <c r="O19" i="1" s="1"/>
  <c r="I2" i="1"/>
  <c r="F3" i="1"/>
  <c r="F4" i="1"/>
  <c r="F5" i="1"/>
  <c r="H2" i="1" s="1"/>
  <c r="V12" i="3" l="1"/>
  <c r="V8" i="3"/>
  <c r="O15" i="3"/>
  <c r="V9" i="3" s="1"/>
  <c r="O7" i="3"/>
  <c r="V6" i="3" s="1"/>
  <c r="O18" i="3"/>
  <c r="V11" i="3" s="1"/>
  <c r="O6" i="3"/>
  <c r="V5" i="3" s="1"/>
  <c r="V7" i="3"/>
  <c r="O3" i="1"/>
  <c r="V3" i="1" s="1"/>
  <c r="V11" i="1"/>
  <c r="V9" i="1"/>
  <c r="V7" i="1"/>
  <c r="V5" i="1"/>
  <c r="V16" i="1"/>
  <c r="V12" i="1"/>
  <c r="V8" i="1"/>
  <c r="V4" i="1"/>
  <c r="V19" i="1"/>
  <c r="V17" i="1"/>
  <c r="V15" i="1"/>
  <c r="V13" i="1"/>
  <c r="V18" i="1"/>
  <c r="V14" i="1"/>
  <c r="V10" i="1"/>
  <c r="V6" i="1"/>
  <c r="S16" i="1"/>
  <c r="S12" i="1"/>
  <c r="Q8" i="1"/>
  <c r="W4" i="1"/>
  <c r="Q18" i="1"/>
  <c r="S18" i="1"/>
  <c r="R18" i="1"/>
  <c r="Q10" i="1"/>
  <c r="R10" i="1"/>
  <c r="S10" i="1"/>
  <c r="R8" i="1"/>
  <c r="S8" i="1"/>
  <c r="Q14" i="1"/>
  <c r="S14" i="1"/>
  <c r="R14" i="1"/>
  <c r="Q6" i="1"/>
  <c r="R6" i="1"/>
  <c r="S6" i="1"/>
  <c r="Q4" i="1"/>
  <c r="J2" i="1"/>
  <c r="W20" i="1" s="1"/>
  <c r="V4" i="3" l="1"/>
  <c r="R12" i="1"/>
  <c r="T4" i="1"/>
  <c r="S4" i="1"/>
  <c r="T10" i="1"/>
  <c r="W10" i="1" s="1"/>
  <c r="R4" i="1"/>
  <c r="Q16" i="1"/>
  <c r="Q12" i="1"/>
  <c r="T12" i="1" s="1"/>
  <c r="W12" i="1" s="1"/>
  <c r="R16" i="1"/>
  <c r="T14" i="1"/>
  <c r="W14" i="1" s="1"/>
  <c r="T18" i="1"/>
  <c r="W18" i="1" s="1"/>
  <c r="T8" i="1"/>
  <c r="W8" i="1" s="1"/>
  <c r="T6" i="1"/>
  <c r="W6" i="1" s="1"/>
  <c r="Q7" i="1"/>
  <c r="R7" i="1"/>
  <c r="S7" i="1"/>
  <c r="S9" i="1"/>
  <c r="Q9" i="1"/>
  <c r="R9" i="1"/>
  <c r="S17" i="1"/>
  <c r="R17" i="1"/>
  <c r="Q17" i="1"/>
  <c r="S5" i="1"/>
  <c r="Q5" i="1"/>
  <c r="R5" i="1"/>
  <c r="S13" i="1"/>
  <c r="Q13" i="1"/>
  <c r="R13" i="1"/>
  <c r="Q15" i="1"/>
  <c r="R15" i="1"/>
  <c r="S15" i="1"/>
  <c r="Q3" i="1"/>
  <c r="R3" i="1"/>
  <c r="S3" i="1"/>
  <c r="Q11" i="1"/>
  <c r="R11" i="1"/>
  <c r="S11" i="1"/>
  <c r="Q19" i="1"/>
  <c r="R19" i="1"/>
  <c r="S19" i="1"/>
  <c r="T16" i="1" l="1"/>
  <c r="W16" i="1" s="1"/>
  <c r="T3" i="1"/>
  <c r="W3" i="1" s="1"/>
  <c r="T17" i="1"/>
  <c r="W17" i="1" s="1"/>
  <c r="T19" i="1"/>
  <c r="W19" i="1" s="1"/>
  <c r="T9" i="1"/>
  <c r="W9" i="1" s="1"/>
  <c r="T11" i="1"/>
  <c r="W11" i="1" s="1"/>
  <c r="T5" i="1"/>
  <c r="W5" i="1" s="1"/>
  <c r="T13" i="1"/>
  <c r="W13" i="1" s="1"/>
  <c r="T15" i="1"/>
  <c r="W15" i="1" s="1"/>
  <c r="T7" i="1"/>
  <c r="W7" i="1" s="1"/>
</calcChain>
</file>

<file path=xl/sharedStrings.xml><?xml version="1.0" encoding="utf-8"?>
<sst xmlns="http://schemas.openxmlformats.org/spreadsheetml/2006/main" count="139" uniqueCount="57">
  <si>
    <t>&lt;s&gt;</t>
  </si>
  <si>
    <t>&lt;/s&gt;</t>
  </si>
  <si>
    <t>c(a_z)</t>
    <phoneticPr fontId="2" type="noConversion"/>
  </si>
  <si>
    <t>r</t>
    <phoneticPr fontId="2" type="noConversion"/>
  </si>
  <si>
    <t>n[r]</t>
    <phoneticPr fontId="2" type="noConversion"/>
  </si>
  <si>
    <t>A</t>
    <phoneticPr fontId="2" type="noConversion"/>
  </si>
  <si>
    <t>gtmax</t>
    <phoneticPr fontId="2" type="noConversion"/>
  </si>
  <si>
    <t>n[gtmax+1]</t>
    <phoneticPr fontId="2" type="noConversion"/>
  </si>
  <si>
    <t>n[1]</t>
    <phoneticPr fontId="2" type="noConversion"/>
  </si>
  <si>
    <t>\2-grams:</t>
  </si>
  <si>
    <t>\1-grams:</t>
  </si>
  <si>
    <t>1-gram</t>
    <phoneticPr fontId="2" type="noConversion"/>
  </si>
  <si>
    <t>2-gram</t>
    <phoneticPr fontId="2" type="noConversion"/>
  </si>
  <si>
    <t>bow(a_)</t>
    <phoneticPr fontId="2" type="noConversion"/>
  </si>
  <si>
    <t>c'(a_z)</t>
    <phoneticPr fontId="2" type="noConversion"/>
  </si>
  <si>
    <t>c(a_z)+1</t>
    <phoneticPr fontId="2" type="noConversion"/>
  </si>
  <si>
    <t>n[c(a_z)+1]</t>
    <phoneticPr fontId="2" type="noConversion"/>
  </si>
  <si>
    <t>n[c(a_z)]</t>
    <phoneticPr fontId="2" type="noConversion"/>
  </si>
  <si>
    <t>折扣率</t>
    <phoneticPr fontId="2" type="noConversion"/>
  </si>
  <si>
    <t>打折似然估计值</t>
    <phoneticPr fontId="2" type="noConversion"/>
  </si>
  <si>
    <t>似然估计值</t>
    <phoneticPr fontId="2" type="noConversion"/>
  </si>
  <si>
    <t>c(a_)</t>
    <phoneticPr fontId="2" type="noConversion"/>
  </si>
  <si>
    <t>a_</t>
    <phoneticPr fontId="2" type="noConversion"/>
  </si>
  <si>
    <t>&lt;s&gt; dogs</t>
  </si>
  <si>
    <t>&lt;s&gt; cats</t>
  </si>
  <si>
    <t>&lt;s&gt; the</t>
  </si>
  <si>
    <t>dogs</t>
  </si>
  <si>
    <t>dogs chase</t>
  </si>
  <si>
    <t>dogs bark</t>
  </si>
  <si>
    <t>chase</t>
  </si>
  <si>
    <t>chase cats</t>
  </si>
  <si>
    <t>chase birds</t>
  </si>
  <si>
    <t>chase the</t>
  </si>
  <si>
    <t>cats</t>
  </si>
  <si>
    <t>cats &lt;/s&gt;</t>
  </si>
  <si>
    <t>cats meow</t>
  </si>
  <si>
    <t>cats chase</t>
  </si>
  <si>
    <t>bark</t>
  </si>
  <si>
    <t>bark &lt;/s&gt;</t>
  </si>
  <si>
    <t>meow</t>
  </si>
  <si>
    <t>meow &lt;/s&gt;</t>
  </si>
  <si>
    <t>birds</t>
  </si>
  <si>
    <t>birds &lt;/s&gt;</t>
  </si>
  <si>
    <t>birds chirp</t>
  </si>
  <si>
    <t>the</t>
  </si>
  <si>
    <t>the cats</t>
  </si>
  <si>
    <t>the birds</t>
  </si>
  <si>
    <t>chirp</t>
  </si>
  <si>
    <t>chirp &lt;/s&gt;</t>
  </si>
  <si>
    <t>f(a_z)</t>
    <phoneticPr fontId="2" type="noConversion"/>
  </si>
  <si>
    <t>_z</t>
    <phoneticPr fontId="2" type="noConversion"/>
  </si>
  <si>
    <t>f(a_z)概率值</t>
    <phoneticPr fontId="2" type="noConversion"/>
  </si>
  <si>
    <t>bow(a_):分子</t>
    <phoneticPr fontId="2" type="noConversion"/>
  </si>
  <si>
    <t>bow(a_):分母</t>
    <phoneticPr fontId="2" type="noConversion"/>
  </si>
  <si>
    <t>f(_z)</t>
    <phoneticPr fontId="2" type="noConversion"/>
  </si>
  <si>
    <t>c(a_z)&lt;gtmax？</t>
    <phoneticPr fontId="2" type="noConversion"/>
  </si>
  <si>
    <t>&lt;s&gt;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</si>
</sst>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0" fillId="0" borderId="0" xfId="0" applyBorder="1">
      <alignment vertical="center"/>
    </xf>
    <xf numFmtId="0" fontId="1" fillId="2" borderId="0" xfId="1" applyBorder="1">
      <alignment vertical="center"/>
    </xf>
    <xf numFmtId="0" fontId="1" fillId="3" borderId="0" xfId="2" applyBorder="1">
      <alignment vertical="center"/>
    </xf>
  </cellXfs>
  <cellStyles count="3">
    <cellStyle name="常规" xfId="0" builtinId="0"/>
    <cellStyle name="着色 1" xfId="1" builtinId="29"/>
    <cellStyle name="着色 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297180</xdr:colOff>
      <xdr:row>5</xdr:row>
      <xdr:rowOff>167640</xdr:rowOff>
    </xdr:from>
    <xdr:ext cx="1740413" cy="28341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0ADCC39-30FD-4D7D-B744-9CDED6FF0E23}"/>
            </a:ext>
          </a:extLst>
        </xdr:cNvPr>
        <xdr:cNvSpPr txBox="1"/>
      </xdr:nvSpPr>
      <xdr:spPr>
        <a:xfrm>
          <a:off x="2674620" y="1043940"/>
          <a:ext cx="1740413" cy="28341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默认情况下，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gt2max=3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7620</xdr:rowOff>
    </xdr:from>
    <xdr:ext cx="2362200" cy="66556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EB8AC00-C51B-429A-9CCF-156CBC78821B}"/>
            </a:ext>
          </a:extLst>
        </xdr:cNvPr>
        <xdr:cNvSpPr txBox="1"/>
      </xdr:nvSpPr>
      <xdr:spPr>
        <a:xfrm>
          <a:off x="2072640" y="2461260"/>
          <a:ext cx="2362200" cy="66556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算</a:t>
          </a:r>
          <a:r>
            <a:rPr lang="en-US" altLang="zh-CN" sz="1100"/>
            <a:t>1-gram</a:t>
          </a:r>
          <a:r>
            <a:rPr lang="zh-CN" altLang="en-US" sz="1100"/>
            <a:t>概率时，不需要在文本前补</a:t>
          </a:r>
          <a:r>
            <a:rPr lang="en-US" altLang="zh-CN" sz="1100"/>
            <a:t>&lt;s&gt;</a:t>
          </a:r>
          <a:r>
            <a:rPr lang="zh-CN" altLang="en-US" sz="1100"/>
            <a:t>，所以</a:t>
          </a:r>
          <a:r>
            <a:rPr lang="en-US" altLang="zh-CN" sz="1100"/>
            <a:t>&lt;s&gt;</a:t>
          </a:r>
          <a:r>
            <a:rPr lang="zh-CN" altLang="en-US" sz="1100"/>
            <a:t>的似然估计值为负无穷。</a:t>
          </a:r>
        </a:p>
      </xdr:txBody>
    </xdr:sp>
    <xdr:clientData/>
  </xdr:oneCellAnchor>
  <xdr:oneCellAnchor>
    <xdr:from>
      <xdr:col>2</xdr:col>
      <xdr:colOff>457200</xdr:colOff>
      <xdr:row>18</xdr:row>
      <xdr:rowOff>160020</xdr:rowOff>
    </xdr:from>
    <xdr:ext cx="2362200" cy="66556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F1B1ADFB-C708-4883-B82F-2F7683EECFC5}"/>
            </a:ext>
          </a:extLst>
        </xdr:cNvPr>
        <xdr:cNvSpPr txBox="1"/>
      </xdr:nvSpPr>
      <xdr:spPr>
        <a:xfrm>
          <a:off x="2057400" y="3314700"/>
          <a:ext cx="2362200" cy="66556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默认情况下，</a:t>
          </a:r>
          <a:r>
            <a:rPr lang="en-US" altLang="zh-CN" sz="1100"/>
            <a:t>gt1max=0</a:t>
          </a:r>
        </a:p>
        <a:p>
          <a:r>
            <a:rPr lang="zh-CN" altLang="en-US" sz="1100"/>
            <a:t>因此，所有</a:t>
          </a:r>
          <a:r>
            <a:rPr lang="en-US" altLang="zh-CN" sz="1100"/>
            <a:t>1-gram</a:t>
          </a:r>
          <a:r>
            <a:rPr lang="zh-CN" altLang="en-US" sz="1100"/>
            <a:t>的</a:t>
          </a:r>
          <a:r>
            <a:rPr lang="en-US" altLang="zh-CN" sz="1100"/>
            <a:t>f(a_z)</a:t>
          </a:r>
          <a:r>
            <a:rPr lang="zh-CN" altLang="en-US" sz="1100"/>
            <a:t>概率都使用最大似然估计值。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74BA-4EE9-4FEA-8F25-78C5499D2029}">
  <dimension ref="A1:W20"/>
  <sheetViews>
    <sheetView topLeftCell="C1" workbookViewId="0">
      <selection activeCell="W3" sqref="W3"/>
    </sheetView>
  </sheetViews>
  <sheetFormatPr defaultRowHeight="13.8" x14ac:dyDescent="0.25"/>
  <cols>
    <col min="1" max="1" width="11.6640625" bestFit="1" customWidth="1"/>
    <col min="2" max="2" width="6.21875" bestFit="1" customWidth="1"/>
    <col min="3" max="3" width="8" bestFit="1" customWidth="1"/>
    <col min="4" max="4" width="6.21875" bestFit="1" customWidth="1"/>
    <col min="5" max="5" width="2.5546875" bestFit="1" customWidth="1"/>
    <col min="6" max="6" width="4.44140625" bestFit="1" customWidth="1"/>
    <col min="7" max="7" width="6.88671875" bestFit="1" customWidth="1"/>
    <col min="8" max="8" width="11.5546875" bestFit="1" customWidth="1"/>
    <col min="9" max="9" width="4.77734375" bestFit="1" customWidth="1"/>
    <col min="10" max="10" width="12.77734375" bestFit="1" customWidth="1"/>
    <col min="11" max="11" width="13.88671875" bestFit="1" customWidth="1"/>
    <col min="12" max="13" width="11.6640625" bestFit="1" customWidth="1"/>
    <col min="14" max="14" width="6.77734375" bestFit="1" customWidth="1"/>
    <col min="15" max="15" width="5.33203125" bestFit="1" customWidth="1"/>
    <col min="16" max="16" width="16.77734375" bestFit="1" customWidth="1"/>
    <col min="17" max="17" width="8.5546875" bestFit="1" customWidth="1"/>
    <col min="18" max="18" width="10.88671875" bestFit="1" customWidth="1"/>
    <col min="19" max="19" width="8.44140625" bestFit="1" customWidth="1"/>
    <col min="20" max="20" width="12.77734375" bestFit="1" customWidth="1"/>
    <col min="21" max="21" width="7.5546875" bestFit="1" customWidth="1"/>
    <col min="22" max="22" width="13.88671875" bestFit="1" customWidth="1"/>
    <col min="23" max="23" width="16.109375" bestFit="1" customWidth="1"/>
  </cols>
  <sheetData>
    <row r="1" spans="1:23" x14ac:dyDescent="0.25">
      <c r="A1" t="s">
        <v>12</v>
      </c>
      <c r="B1" t="s">
        <v>2</v>
      </c>
      <c r="C1" t="s">
        <v>11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5</v>
      </c>
      <c r="K1" t="s">
        <v>9</v>
      </c>
    </row>
    <row r="2" spans="1:23" x14ac:dyDescent="0.25">
      <c r="A2" s="1" t="s">
        <v>23</v>
      </c>
      <c r="B2" s="1">
        <v>4</v>
      </c>
      <c r="C2" s="1" t="s">
        <v>0</v>
      </c>
      <c r="D2" s="1">
        <v>7</v>
      </c>
      <c r="E2">
        <v>1</v>
      </c>
      <c r="F2">
        <f>COUNTIF($B$2:$B$31,E2)</f>
        <v>12</v>
      </c>
      <c r="G2" s="1">
        <v>3</v>
      </c>
      <c r="H2">
        <f>INDEX(Sheet1!F2:F5,G2+1)</f>
        <v>1</v>
      </c>
      <c r="I2">
        <f>Sheet1!F2</f>
        <v>12</v>
      </c>
      <c r="J2">
        <f>(G2+1)*H2/I2</f>
        <v>0.33333333333333331</v>
      </c>
      <c r="K2" s="3" t="s">
        <v>49</v>
      </c>
      <c r="L2" s="3" t="s">
        <v>12</v>
      </c>
      <c r="M2" s="3" t="s">
        <v>2</v>
      </c>
      <c r="N2" s="3" t="s">
        <v>22</v>
      </c>
      <c r="O2" s="3" t="s">
        <v>21</v>
      </c>
      <c r="P2" s="3" t="s">
        <v>55</v>
      </c>
      <c r="Q2" s="3" t="s">
        <v>15</v>
      </c>
      <c r="R2" s="3" t="s">
        <v>16</v>
      </c>
      <c r="S2" s="3" t="s">
        <v>17</v>
      </c>
      <c r="T2" s="3" t="s">
        <v>14</v>
      </c>
      <c r="U2" s="3" t="s">
        <v>18</v>
      </c>
      <c r="V2" s="3" t="s">
        <v>20</v>
      </c>
      <c r="W2" s="3" t="s">
        <v>19</v>
      </c>
    </row>
    <row r="3" spans="1:23" x14ac:dyDescent="0.25">
      <c r="A3" s="1" t="s">
        <v>24</v>
      </c>
      <c r="B3" s="1">
        <v>2</v>
      </c>
      <c r="C3" s="1" t="s">
        <v>26</v>
      </c>
      <c r="D3" s="1">
        <v>4</v>
      </c>
      <c r="E3">
        <v>2</v>
      </c>
      <c r="F3">
        <f>COUNTIF(Sheet1!$B$2:$B$31,E3)</f>
        <v>4</v>
      </c>
      <c r="K3" s="4">
        <v>-1.7481880000000001</v>
      </c>
      <c r="L3" s="4" t="s">
        <v>24</v>
      </c>
      <c r="M3" s="3">
        <f>VLOOKUP($L3,Sheet1!$A$2:$B$31,2,0)</f>
        <v>2</v>
      </c>
      <c r="N3" s="3" t="str">
        <f t="shared" ref="N3:N20" si="0">TRIM(LEFT(SUBSTITUTE(L3," ",REPT(" ",50)),50))</f>
        <v>&lt;s&gt;</v>
      </c>
      <c r="O3" s="3">
        <f>VLOOKUP($N3,$C$2:$D$11,2,0)</f>
        <v>7</v>
      </c>
      <c r="P3" s="3" t="b">
        <f>IF(M3&lt;$G$2,TRUE,FALSE)</f>
        <v>1</v>
      </c>
      <c r="Q3" s="3">
        <f t="shared" ref="Q3:Q20" si="1">IF(P3,M3+1,FALSE)</f>
        <v>3</v>
      </c>
      <c r="R3" s="3">
        <f>IF(P3,INDEX(Sheet1!$F$2:$F$5,M3+1))</f>
        <v>1</v>
      </c>
      <c r="S3" s="3">
        <f>IF(P3,INDEX(Sheet1!$F$2:$F$5,M3))</f>
        <v>4</v>
      </c>
      <c r="T3" s="3">
        <f t="shared" ref="T3:T20" si="2">IF(P3,Q3*R3/S3,FALSE)</f>
        <v>0.75</v>
      </c>
      <c r="U3" s="3">
        <f>IF(P3,(T3/M3-$J$2)/(1-$J$2))</f>
        <v>6.2500000000000014E-2</v>
      </c>
      <c r="V3" s="3">
        <f>LOG10(M3/O3)</f>
        <v>-0.54406804435027567</v>
      </c>
      <c r="W3" s="3">
        <f>IF($P3,LOG10(U3)+V3)</f>
        <v>-1.7481880270062005</v>
      </c>
    </row>
    <row r="4" spans="1:23" x14ac:dyDescent="0.25">
      <c r="A4" s="1" t="s">
        <v>25</v>
      </c>
      <c r="B4" s="1">
        <v>1</v>
      </c>
      <c r="C4" s="1" t="s">
        <v>29</v>
      </c>
      <c r="D4" s="1">
        <v>4</v>
      </c>
      <c r="E4">
        <v>3</v>
      </c>
      <c r="F4">
        <f>COUNTIF(Sheet1!$B$2:$B$31,E4)</f>
        <v>1</v>
      </c>
      <c r="K4" s="4">
        <v>-0.243038</v>
      </c>
      <c r="L4" s="4" t="s">
        <v>23</v>
      </c>
      <c r="M4" s="3">
        <f>VLOOKUP($L4,Sheet1!$A$2:$B$31,2,0)</f>
        <v>4</v>
      </c>
      <c r="N4" s="3" t="str">
        <f t="shared" si="0"/>
        <v>&lt;s&gt;</v>
      </c>
      <c r="O4" s="3">
        <f t="shared" ref="O4:O20" si="3">VLOOKUP($N4,$C$2:$D$11,2,0)</f>
        <v>7</v>
      </c>
      <c r="P4" s="3" t="b">
        <f t="shared" ref="P4:P20" si="4">IF(M4&lt;$G$2,TRUE,FALSE)</f>
        <v>0</v>
      </c>
      <c r="Q4" s="3" t="b">
        <f t="shared" si="1"/>
        <v>0</v>
      </c>
      <c r="R4" s="3" t="b">
        <f>IF(P4,INDEX(Sheet1!$F$2:$F$5,M4+1))</f>
        <v>0</v>
      </c>
      <c r="S4" s="3" t="b">
        <f>IF(P4,INDEX(Sheet1!$F$2:$F$5,M4))</f>
        <v>0</v>
      </c>
      <c r="T4" s="3" t="b">
        <f t="shared" si="2"/>
        <v>0</v>
      </c>
      <c r="U4" s="3" t="b">
        <f t="shared" ref="U4:U20" si="5">IF(P4,(T4/M4-$J$2)/(1-$J$2))</f>
        <v>0</v>
      </c>
      <c r="V4" s="3">
        <f t="shared" ref="V4:V20" si="6">LOG10(M4/O4)</f>
        <v>-0.24303804868629447</v>
      </c>
      <c r="W4" s="3" t="b">
        <f t="shared" ref="W4:W20" si="7">IF($P4,LOG10(U4)+V4)</f>
        <v>0</v>
      </c>
    </row>
    <row r="5" spans="1:23" x14ac:dyDescent="0.25">
      <c r="A5" s="1" t="s">
        <v>27</v>
      </c>
      <c r="B5" s="1">
        <v>3</v>
      </c>
      <c r="C5" s="1" t="s">
        <v>33</v>
      </c>
      <c r="D5" s="1">
        <v>4</v>
      </c>
      <c r="E5">
        <v>4</v>
      </c>
      <c r="F5">
        <f>COUNTIF(Sheet1!$B$2:$B$31,E5)</f>
        <v>1</v>
      </c>
      <c r="K5" s="4">
        <v>-1.146128</v>
      </c>
      <c r="L5" s="4" t="s">
        <v>25</v>
      </c>
      <c r="M5" s="3">
        <f>VLOOKUP($L5,Sheet1!$A$2:$B$31,2,0)</f>
        <v>1</v>
      </c>
      <c r="N5" s="3" t="str">
        <f t="shared" si="0"/>
        <v>&lt;s&gt;</v>
      </c>
      <c r="O5" s="3">
        <f t="shared" si="3"/>
        <v>7</v>
      </c>
      <c r="P5" s="3" t="b">
        <f t="shared" si="4"/>
        <v>1</v>
      </c>
      <c r="Q5" s="3">
        <f t="shared" si="1"/>
        <v>2</v>
      </c>
      <c r="R5" s="3">
        <f>IF(P5,INDEX(Sheet1!$F$2:$F$5,M5+1))</f>
        <v>4</v>
      </c>
      <c r="S5" s="3">
        <f>IF(P5,INDEX(Sheet1!$F$2:$F$5,M5))</f>
        <v>12</v>
      </c>
      <c r="T5" s="3">
        <f t="shared" si="2"/>
        <v>0.66666666666666663</v>
      </c>
      <c r="U5" s="3">
        <f t="shared" si="5"/>
        <v>0.49999999999999994</v>
      </c>
      <c r="V5" s="3">
        <f t="shared" si="6"/>
        <v>-0.84509804001425681</v>
      </c>
      <c r="W5" s="3">
        <f t="shared" si="7"/>
        <v>-1.1461280356782382</v>
      </c>
    </row>
    <row r="6" spans="1:23" x14ac:dyDescent="0.25">
      <c r="A6" s="1" t="s">
        <v>28</v>
      </c>
      <c r="B6" s="1">
        <v>1</v>
      </c>
      <c r="C6" s="1" t="s">
        <v>1</v>
      </c>
      <c r="D6" s="1">
        <v>7</v>
      </c>
      <c r="K6" s="4">
        <v>-0.30103000000000002</v>
      </c>
      <c r="L6" s="4" t="s">
        <v>38</v>
      </c>
      <c r="M6" s="3">
        <f>VLOOKUP($L6,Sheet1!$A$2:$B$31,2,0)</f>
        <v>1</v>
      </c>
      <c r="N6" s="3" t="str">
        <f t="shared" si="0"/>
        <v>bark</v>
      </c>
      <c r="O6" s="3">
        <f t="shared" si="3"/>
        <v>1</v>
      </c>
      <c r="P6" s="3" t="b">
        <f t="shared" si="4"/>
        <v>1</v>
      </c>
      <c r="Q6" s="3">
        <f t="shared" si="1"/>
        <v>2</v>
      </c>
      <c r="R6" s="3">
        <f>IF(P6,INDEX(Sheet1!$F$2:$F$5,M6+1))</f>
        <v>4</v>
      </c>
      <c r="S6" s="3">
        <f>IF(P6,INDEX(Sheet1!$F$2:$F$5,M6))</f>
        <v>12</v>
      </c>
      <c r="T6" s="3">
        <f t="shared" si="2"/>
        <v>0.66666666666666663</v>
      </c>
      <c r="U6" s="3">
        <f t="shared" si="5"/>
        <v>0.49999999999999994</v>
      </c>
      <c r="V6" s="3">
        <f t="shared" si="6"/>
        <v>0</v>
      </c>
      <c r="W6" s="3">
        <f t="shared" si="7"/>
        <v>-0.30102999566398125</v>
      </c>
    </row>
    <row r="7" spans="1:23" x14ac:dyDescent="0.25">
      <c r="A7" s="1" t="s">
        <v>30</v>
      </c>
      <c r="B7" s="1">
        <v>1</v>
      </c>
      <c r="C7" s="1" t="s">
        <v>37</v>
      </c>
      <c r="D7" s="1">
        <v>1</v>
      </c>
      <c r="K7" s="4">
        <v>-1.3802110000000001</v>
      </c>
      <c r="L7" s="4" t="s">
        <v>42</v>
      </c>
      <c r="M7" s="3">
        <f>VLOOKUP($L7,Sheet1!$A$2:$B$31,2,0)</f>
        <v>2</v>
      </c>
      <c r="N7" s="3" t="str">
        <f t="shared" si="0"/>
        <v>birds</v>
      </c>
      <c r="O7" s="3">
        <f t="shared" si="3"/>
        <v>3</v>
      </c>
      <c r="P7" s="3" t="b">
        <f t="shared" si="4"/>
        <v>1</v>
      </c>
      <c r="Q7" s="3">
        <f t="shared" si="1"/>
        <v>3</v>
      </c>
      <c r="R7" s="3">
        <f>IF(P7,INDEX(Sheet1!$F$2:$F$5,M7+1))</f>
        <v>1</v>
      </c>
      <c r="S7" s="3">
        <f>IF(P7,INDEX(Sheet1!$F$2:$F$5,M7))</f>
        <v>4</v>
      </c>
      <c r="T7" s="3">
        <f t="shared" si="2"/>
        <v>0.75</v>
      </c>
      <c r="U7" s="3">
        <f t="shared" si="5"/>
        <v>6.2500000000000014E-2</v>
      </c>
      <c r="V7" s="3">
        <f t="shared" si="6"/>
        <v>-0.17609125905568127</v>
      </c>
      <c r="W7" s="3">
        <f t="shared" si="7"/>
        <v>-1.3802112417116061</v>
      </c>
    </row>
    <row r="8" spans="1:23" x14ac:dyDescent="0.25">
      <c r="A8" s="1" t="s">
        <v>31</v>
      </c>
      <c r="B8" s="1">
        <v>2</v>
      </c>
      <c r="C8" s="1" t="s">
        <v>39</v>
      </c>
      <c r="D8" s="1">
        <v>1</v>
      </c>
      <c r="K8" s="4">
        <v>-0.77815129999999999</v>
      </c>
      <c r="L8" s="4" t="s">
        <v>43</v>
      </c>
      <c r="M8" s="3">
        <f>VLOOKUP($L8,Sheet1!$A$2:$B$31,2,0)</f>
        <v>1</v>
      </c>
      <c r="N8" s="3" t="str">
        <f t="shared" si="0"/>
        <v>birds</v>
      </c>
      <c r="O8" s="3">
        <f t="shared" si="3"/>
        <v>3</v>
      </c>
      <c r="P8" s="3" t="b">
        <f t="shared" si="4"/>
        <v>1</v>
      </c>
      <c r="Q8" s="3">
        <f t="shared" si="1"/>
        <v>2</v>
      </c>
      <c r="R8" s="3">
        <f>IF(P8,INDEX(Sheet1!$F$2:$F$5,M8+1))</f>
        <v>4</v>
      </c>
      <c r="S8" s="3">
        <f>IF(P8,INDEX(Sheet1!$F$2:$F$5,M8))</f>
        <v>12</v>
      </c>
      <c r="T8" s="3">
        <f t="shared" si="2"/>
        <v>0.66666666666666663</v>
      </c>
      <c r="U8" s="3">
        <f t="shared" si="5"/>
        <v>0.49999999999999994</v>
      </c>
      <c r="V8" s="3">
        <f t="shared" si="6"/>
        <v>-0.47712125471966244</v>
      </c>
      <c r="W8" s="3">
        <f t="shared" si="7"/>
        <v>-0.77815125038364363</v>
      </c>
    </row>
    <row r="9" spans="1:23" x14ac:dyDescent="0.25">
      <c r="A9" s="1" t="s">
        <v>32</v>
      </c>
      <c r="B9" s="1">
        <v>1</v>
      </c>
      <c r="C9" s="1" t="s">
        <v>41</v>
      </c>
      <c r="D9" s="1">
        <v>3</v>
      </c>
      <c r="K9" s="4">
        <v>-1.50515</v>
      </c>
      <c r="L9" s="4" t="s">
        <v>34</v>
      </c>
      <c r="M9" s="3">
        <f>VLOOKUP($L9,Sheet1!$A$2:$B$31,2,0)</f>
        <v>2</v>
      </c>
      <c r="N9" s="3" t="str">
        <f t="shared" si="0"/>
        <v>cats</v>
      </c>
      <c r="O9" s="3">
        <f t="shared" si="3"/>
        <v>4</v>
      </c>
      <c r="P9" s="3" t="b">
        <f t="shared" si="4"/>
        <v>1</v>
      </c>
      <c r="Q9" s="3">
        <f t="shared" si="1"/>
        <v>3</v>
      </c>
      <c r="R9" s="3">
        <f>IF(P9,INDEX(Sheet1!$F$2:$F$5,M9+1))</f>
        <v>1</v>
      </c>
      <c r="S9" s="3">
        <f>IF(P9,INDEX(Sheet1!$F$2:$F$5,M9))</f>
        <v>4</v>
      </c>
      <c r="T9" s="3">
        <f t="shared" si="2"/>
        <v>0.75</v>
      </c>
      <c r="U9" s="3">
        <f t="shared" si="5"/>
        <v>6.2500000000000014E-2</v>
      </c>
      <c r="V9" s="3">
        <f t="shared" si="6"/>
        <v>-0.3010299956639812</v>
      </c>
      <c r="W9" s="3">
        <f t="shared" si="7"/>
        <v>-1.505149978319906</v>
      </c>
    </row>
    <row r="10" spans="1:23" x14ac:dyDescent="0.25">
      <c r="A10" s="1" t="s">
        <v>34</v>
      </c>
      <c r="B10" s="1">
        <v>2</v>
      </c>
      <c r="C10" s="1" t="s">
        <v>44</v>
      </c>
      <c r="D10" s="1">
        <v>2</v>
      </c>
      <c r="K10" s="4">
        <v>-0.90308999999999995</v>
      </c>
      <c r="L10" s="4" t="s">
        <v>36</v>
      </c>
      <c r="M10" s="3">
        <f>VLOOKUP($L10,Sheet1!$A$2:$B$31,2,0)</f>
        <v>1</v>
      </c>
      <c r="N10" s="3" t="str">
        <f t="shared" si="0"/>
        <v>cats</v>
      </c>
      <c r="O10" s="3">
        <f t="shared" si="3"/>
        <v>4</v>
      </c>
      <c r="P10" s="3" t="b">
        <f t="shared" si="4"/>
        <v>1</v>
      </c>
      <c r="Q10" s="3">
        <f t="shared" si="1"/>
        <v>2</v>
      </c>
      <c r="R10" s="3">
        <f>IF(P10,INDEX(Sheet1!$F$2:$F$5,M10+1))</f>
        <v>4</v>
      </c>
      <c r="S10" s="3">
        <f>IF(P10,INDEX(Sheet1!$F$2:$F$5,M10))</f>
        <v>12</v>
      </c>
      <c r="T10" s="3">
        <f t="shared" si="2"/>
        <v>0.66666666666666663</v>
      </c>
      <c r="U10" s="3">
        <f t="shared" si="5"/>
        <v>0.49999999999999994</v>
      </c>
      <c r="V10" s="3">
        <f t="shared" si="6"/>
        <v>-0.6020599913279624</v>
      </c>
      <c r="W10" s="3">
        <f t="shared" si="7"/>
        <v>-0.90308998699194365</v>
      </c>
    </row>
    <row r="11" spans="1:23" x14ac:dyDescent="0.25">
      <c r="A11" s="1" t="s">
        <v>35</v>
      </c>
      <c r="B11" s="1">
        <v>1</v>
      </c>
      <c r="C11" s="1" t="s">
        <v>47</v>
      </c>
      <c r="D11" s="1">
        <v>1</v>
      </c>
      <c r="K11" s="4">
        <v>-0.90308999999999995</v>
      </c>
      <c r="L11" s="4" t="s">
        <v>35</v>
      </c>
      <c r="M11" s="3">
        <f>VLOOKUP($L11,Sheet1!$A$2:$B$31,2,0)</f>
        <v>1</v>
      </c>
      <c r="N11" s="3" t="str">
        <f t="shared" si="0"/>
        <v>cats</v>
      </c>
      <c r="O11" s="3">
        <f t="shared" si="3"/>
        <v>4</v>
      </c>
      <c r="P11" s="3" t="b">
        <f t="shared" si="4"/>
        <v>1</v>
      </c>
      <c r="Q11" s="3">
        <f t="shared" si="1"/>
        <v>2</v>
      </c>
      <c r="R11" s="3">
        <f>IF(P11,INDEX(Sheet1!$F$2:$F$5,M11+1))</f>
        <v>4</v>
      </c>
      <c r="S11" s="3">
        <f>IF(P11,INDEX(Sheet1!$F$2:$F$5,M11))</f>
        <v>12</v>
      </c>
      <c r="T11" s="3">
        <f t="shared" si="2"/>
        <v>0.66666666666666663</v>
      </c>
      <c r="U11" s="3">
        <f t="shared" si="5"/>
        <v>0.49999999999999994</v>
      </c>
      <c r="V11" s="3">
        <f t="shared" si="6"/>
        <v>-0.6020599913279624</v>
      </c>
      <c r="W11" s="3">
        <f t="shared" si="7"/>
        <v>-0.90308998699194365</v>
      </c>
    </row>
    <row r="12" spans="1:23" x14ac:dyDescent="0.25">
      <c r="A12" s="1" t="s">
        <v>36</v>
      </c>
      <c r="B12" s="1">
        <v>1</v>
      </c>
      <c r="K12" s="4">
        <v>-1.50515</v>
      </c>
      <c r="L12" s="4" t="s">
        <v>31</v>
      </c>
      <c r="M12" s="3">
        <f>VLOOKUP($L12,Sheet1!$A$2:$B$31,2,0)</f>
        <v>2</v>
      </c>
      <c r="N12" s="3" t="str">
        <f t="shared" si="0"/>
        <v>chase</v>
      </c>
      <c r="O12" s="3">
        <f t="shared" si="3"/>
        <v>4</v>
      </c>
      <c r="P12" s="3" t="b">
        <f t="shared" si="4"/>
        <v>1</v>
      </c>
      <c r="Q12" s="3">
        <f t="shared" si="1"/>
        <v>3</v>
      </c>
      <c r="R12" s="3">
        <f>IF(P12,INDEX(Sheet1!$F$2:$F$5,M12+1))</f>
        <v>1</v>
      </c>
      <c r="S12" s="3">
        <f>IF(P12,INDEX(Sheet1!$F$2:$F$5,M12))</f>
        <v>4</v>
      </c>
      <c r="T12" s="3">
        <f t="shared" si="2"/>
        <v>0.75</v>
      </c>
      <c r="U12" s="3">
        <f t="shared" si="5"/>
        <v>6.2500000000000014E-2</v>
      </c>
      <c r="V12" s="3">
        <f t="shared" si="6"/>
        <v>-0.3010299956639812</v>
      </c>
      <c r="W12" s="3">
        <f t="shared" si="7"/>
        <v>-1.505149978319906</v>
      </c>
    </row>
    <row r="13" spans="1:23" x14ac:dyDescent="0.25">
      <c r="A13" s="1" t="s">
        <v>38</v>
      </c>
      <c r="B13" s="1">
        <v>1</v>
      </c>
      <c r="K13" s="4">
        <v>-0.90308999999999995</v>
      </c>
      <c r="L13" s="4" t="s">
        <v>30</v>
      </c>
      <c r="M13" s="3">
        <f>VLOOKUP($L13,Sheet1!$A$2:$B$31,2,0)</f>
        <v>1</v>
      </c>
      <c r="N13" s="3" t="str">
        <f t="shared" si="0"/>
        <v>chase</v>
      </c>
      <c r="O13" s="3">
        <f t="shared" si="3"/>
        <v>4</v>
      </c>
      <c r="P13" s="3" t="b">
        <f t="shared" si="4"/>
        <v>1</v>
      </c>
      <c r="Q13" s="3">
        <f t="shared" si="1"/>
        <v>2</v>
      </c>
      <c r="R13" s="3">
        <f>IF(P13,INDEX(Sheet1!$F$2:$F$5,M13+1))</f>
        <v>4</v>
      </c>
      <c r="S13" s="3">
        <f>IF(P13,INDEX(Sheet1!$F$2:$F$5,M13))</f>
        <v>12</v>
      </c>
      <c r="T13" s="3">
        <f t="shared" si="2"/>
        <v>0.66666666666666663</v>
      </c>
      <c r="U13" s="3">
        <f t="shared" si="5"/>
        <v>0.49999999999999994</v>
      </c>
      <c r="V13" s="3">
        <f t="shared" si="6"/>
        <v>-0.6020599913279624</v>
      </c>
      <c r="W13" s="3">
        <f t="shared" si="7"/>
        <v>-0.90308998699194365</v>
      </c>
    </row>
    <row r="14" spans="1:23" x14ac:dyDescent="0.25">
      <c r="A14" s="1" t="s">
        <v>40</v>
      </c>
      <c r="B14" s="1">
        <v>1</v>
      </c>
      <c r="K14" s="4">
        <v>-0.90308999999999995</v>
      </c>
      <c r="L14" s="4" t="s">
        <v>32</v>
      </c>
      <c r="M14" s="3">
        <f>VLOOKUP($L14,Sheet1!$A$2:$B$31,2,0)</f>
        <v>1</v>
      </c>
      <c r="N14" s="3" t="str">
        <f t="shared" si="0"/>
        <v>chase</v>
      </c>
      <c r="O14" s="3">
        <f t="shared" si="3"/>
        <v>4</v>
      </c>
      <c r="P14" s="3" t="b">
        <f t="shared" si="4"/>
        <v>1</v>
      </c>
      <c r="Q14" s="3">
        <f t="shared" si="1"/>
        <v>2</v>
      </c>
      <c r="R14" s="3">
        <f>IF(P14,INDEX(Sheet1!$F$2:$F$5,M14+1))</f>
        <v>4</v>
      </c>
      <c r="S14" s="3">
        <f>IF(P14,INDEX(Sheet1!$F$2:$F$5,M14))</f>
        <v>12</v>
      </c>
      <c r="T14" s="3">
        <f t="shared" si="2"/>
        <v>0.66666666666666663</v>
      </c>
      <c r="U14" s="3">
        <f t="shared" si="5"/>
        <v>0.49999999999999994</v>
      </c>
      <c r="V14" s="3">
        <f t="shared" si="6"/>
        <v>-0.6020599913279624</v>
      </c>
      <c r="W14" s="3">
        <f t="shared" si="7"/>
        <v>-0.90308998699194365</v>
      </c>
    </row>
    <row r="15" spans="1:23" x14ac:dyDescent="0.25">
      <c r="A15" s="1" t="s">
        <v>42</v>
      </c>
      <c r="B15" s="1">
        <v>2</v>
      </c>
      <c r="K15" s="4">
        <v>-0.30103000000000002</v>
      </c>
      <c r="L15" s="4" t="s">
        <v>48</v>
      </c>
      <c r="M15" s="3">
        <f>VLOOKUP($L15,Sheet1!$A$2:$B$31,2,0)</f>
        <v>1</v>
      </c>
      <c r="N15" s="3" t="str">
        <f t="shared" si="0"/>
        <v>chirp</v>
      </c>
      <c r="O15" s="3">
        <f t="shared" si="3"/>
        <v>1</v>
      </c>
      <c r="P15" s="3" t="b">
        <f t="shared" si="4"/>
        <v>1</v>
      </c>
      <c r="Q15" s="3">
        <f t="shared" si="1"/>
        <v>2</v>
      </c>
      <c r="R15" s="3">
        <f>IF(P15,INDEX(Sheet1!$F$2:$F$5,M15+1))</f>
        <v>4</v>
      </c>
      <c r="S15" s="3">
        <f>IF(P15,INDEX(Sheet1!$F$2:$F$5,M15))</f>
        <v>12</v>
      </c>
      <c r="T15" s="3">
        <f t="shared" si="2"/>
        <v>0.66666666666666663</v>
      </c>
      <c r="U15" s="3">
        <f t="shared" si="5"/>
        <v>0.49999999999999994</v>
      </c>
      <c r="V15" s="3">
        <f t="shared" si="6"/>
        <v>0</v>
      </c>
      <c r="W15" s="3">
        <f t="shared" si="7"/>
        <v>-0.30102999566398125</v>
      </c>
    </row>
    <row r="16" spans="1:23" x14ac:dyDescent="0.25">
      <c r="A16" s="1" t="s">
        <v>43</v>
      </c>
      <c r="B16" s="1">
        <v>1</v>
      </c>
      <c r="K16" s="4">
        <v>-0.90308999999999995</v>
      </c>
      <c r="L16" s="4" t="s">
        <v>28</v>
      </c>
      <c r="M16" s="3">
        <f>VLOOKUP($L16,Sheet1!$A$2:$B$31,2,0)</f>
        <v>1</v>
      </c>
      <c r="N16" s="3" t="str">
        <f t="shared" si="0"/>
        <v>dogs</v>
      </c>
      <c r="O16" s="3">
        <f t="shared" si="3"/>
        <v>4</v>
      </c>
      <c r="P16" s="3" t="b">
        <f t="shared" si="4"/>
        <v>1</v>
      </c>
      <c r="Q16" s="3">
        <f t="shared" si="1"/>
        <v>2</v>
      </c>
      <c r="R16" s="3">
        <f>IF(P16,INDEX(Sheet1!$F$2:$F$5,M16+1))</f>
        <v>4</v>
      </c>
      <c r="S16" s="3">
        <f>IF(P16,INDEX(Sheet1!$F$2:$F$5,M16))</f>
        <v>12</v>
      </c>
      <c r="T16" s="3">
        <f t="shared" si="2"/>
        <v>0.66666666666666663</v>
      </c>
      <c r="U16" s="3">
        <f t="shared" si="5"/>
        <v>0.49999999999999994</v>
      </c>
      <c r="V16" s="3">
        <f t="shared" si="6"/>
        <v>-0.6020599913279624</v>
      </c>
      <c r="W16" s="3">
        <f t="shared" si="7"/>
        <v>-0.90308998699194365</v>
      </c>
    </row>
    <row r="17" spans="1:23" x14ac:dyDescent="0.25">
      <c r="A17" s="1" t="s">
        <v>45</v>
      </c>
      <c r="B17" s="1">
        <v>1</v>
      </c>
      <c r="K17" s="4">
        <v>-0.1249387</v>
      </c>
      <c r="L17" s="4" t="s">
        <v>27</v>
      </c>
      <c r="M17" s="3">
        <f>VLOOKUP($L17,Sheet1!$A$2:$B$31,2,0)</f>
        <v>3</v>
      </c>
      <c r="N17" s="3" t="str">
        <f t="shared" si="0"/>
        <v>dogs</v>
      </c>
      <c r="O17" s="3">
        <f t="shared" si="3"/>
        <v>4</v>
      </c>
      <c r="P17" s="3" t="b">
        <f t="shared" si="4"/>
        <v>0</v>
      </c>
      <c r="Q17" s="3" t="b">
        <f t="shared" si="1"/>
        <v>0</v>
      </c>
      <c r="R17" s="3" t="b">
        <f>IF(P17,INDEX(Sheet1!$F$2:$F$5,M17+1))</f>
        <v>0</v>
      </c>
      <c r="S17" s="3" t="b">
        <f>IF(P17,INDEX(Sheet1!$F$2:$F$5,M17))</f>
        <v>0</v>
      </c>
      <c r="T17" s="3" t="b">
        <f t="shared" si="2"/>
        <v>0</v>
      </c>
      <c r="U17" s="3" t="b">
        <f t="shared" si="5"/>
        <v>0</v>
      </c>
      <c r="V17" s="3">
        <f t="shared" si="6"/>
        <v>-0.12493873660829995</v>
      </c>
      <c r="W17" s="3" t="b">
        <f t="shared" si="7"/>
        <v>0</v>
      </c>
    </row>
    <row r="18" spans="1:23" x14ac:dyDescent="0.25">
      <c r="A18" s="1" t="s">
        <v>46</v>
      </c>
      <c r="B18" s="1">
        <v>1</v>
      </c>
      <c r="K18" s="4">
        <v>-0.30103000000000002</v>
      </c>
      <c r="L18" s="4" t="s">
        <v>40</v>
      </c>
      <c r="M18" s="3">
        <f>VLOOKUP($L18,Sheet1!$A$2:$B$31,2,0)</f>
        <v>1</v>
      </c>
      <c r="N18" s="3" t="str">
        <f t="shared" si="0"/>
        <v>meow</v>
      </c>
      <c r="O18" s="3">
        <f t="shared" si="3"/>
        <v>1</v>
      </c>
      <c r="P18" s="3" t="b">
        <f t="shared" si="4"/>
        <v>1</v>
      </c>
      <c r="Q18" s="3">
        <f t="shared" si="1"/>
        <v>2</v>
      </c>
      <c r="R18" s="3">
        <f>IF(P18,INDEX(Sheet1!$F$2:$F$5,M18+1))</f>
        <v>4</v>
      </c>
      <c r="S18" s="3">
        <f>IF(P18,INDEX(Sheet1!$F$2:$F$5,M18))</f>
        <v>12</v>
      </c>
      <c r="T18" s="3">
        <f t="shared" si="2"/>
        <v>0.66666666666666663</v>
      </c>
      <c r="U18" s="3">
        <f t="shared" si="5"/>
        <v>0.49999999999999994</v>
      </c>
      <c r="V18" s="3">
        <f t="shared" si="6"/>
        <v>0</v>
      </c>
      <c r="W18" s="3">
        <f t="shared" si="7"/>
        <v>-0.30102999566398125</v>
      </c>
    </row>
    <row r="19" spans="1:23" x14ac:dyDescent="0.25">
      <c r="A19" s="1" t="s">
        <v>48</v>
      </c>
      <c r="B19" s="1">
        <v>1</v>
      </c>
      <c r="K19" s="4">
        <v>-0.60206000000000004</v>
      </c>
      <c r="L19" s="4" t="s">
        <v>46</v>
      </c>
      <c r="M19" s="3">
        <f>VLOOKUP($L19,Sheet1!$A$2:$B$31,2,0)</f>
        <v>1</v>
      </c>
      <c r="N19" s="3" t="str">
        <f t="shared" si="0"/>
        <v>the</v>
      </c>
      <c r="O19" s="3">
        <f t="shared" si="3"/>
        <v>2</v>
      </c>
      <c r="P19" s="3" t="b">
        <f t="shared" si="4"/>
        <v>1</v>
      </c>
      <c r="Q19" s="3">
        <f t="shared" si="1"/>
        <v>2</v>
      </c>
      <c r="R19" s="3">
        <f>IF(P19,INDEX(Sheet1!$F$2:$F$5,M19+1))</f>
        <v>4</v>
      </c>
      <c r="S19" s="3">
        <f>IF(P19,INDEX(Sheet1!$F$2:$F$5,M19))</f>
        <v>12</v>
      </c>
      <c r="T19" s="3">
        <f t="shared" si="2"/>
        <v>0.66666666666666663</v>
      </c>
      <c r="U19" s="3">
        <f t="shared" si="5"/>
        <v>0.49999999999999994</v>
      </c>
      <c r="V19" s="3">
        <f t="shared" si="6"/>
        <v>-0.3010299956639812</v>
      </c>
      <c r="W19" s="3">
        <f t="shared" si="7"/>
        <v>-0.60205999132796251</v>
      </c>
    </row>
    <row r="20" spans="1:23" x14ac:dyDescent="0.25">
      <c r="K20" s="4">
        <v>-0.60206000000000004</v>
      </c>
      <c r="L20" s="4" t="s">
        <v>45</v>
      </c>
      <c r="M20" s="3">
        <f>VLOOKUP($L20,Sheet1!$A$2:$B$31,2,0)</f>
        <v>1</v>
      </c>
      <c r="N20" s="3" t="str">
        <f t="shared" si="0"/>
        <v>the</v>
      </c>
      <c r="O20" s="3">
        <f t="shared" si="3"/>
        <v>2</v>
      </c>
      <c r="P20" s="3" t="b">
        <f t="shared" si="4"/>
        <v>1</v>
      </c>
      <c r="Q20" s="3">
        <f t="shared" si="1"/>
        <v>2</v>
      </c>
      <c r="R20" s="3">
        <f>IF(P20,INDEX(Sheet1!$F$2:$F$5,M20+1))</f>
        <v>4</v>
      </c>
      <c r="S20" s="3">
        <f>IF(P20,INDEX(Sheet1!$F$2:$F$5,M20))</f>
        <v>12</v>
      </c>
      <c r="T20" s="3">
        <f t="shared" si="2"/>
        <v>0.66666666666666663</v>
      </c>
      <c r="U20" s="3">
        <f t="shared" si="5"/>
        <v>0.49999999999999994</v>
      </c>
      <c r="V20" s="3">
        <f t="shared" si="6"/>
        <v>-0.3010299956639812</v>
      </c>
      <c r="W20" s="3">
        <f t="shared" si="7"/>
        <v>-0.60205999132796251</v>
      </c>
    </row>
  </sheetData>
  <sortState ref="E21:E25">
    <sortCondition ref="E2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FFA2-C554-43A6-9F1F-21F2CDA019D1}">
  <dimension ref="A1:V20"/>
  <sheetViews>
    <sheetView tabSelected="1" topLeftCell="F1" workbookViewId="0">
      <selection activeCell="S12" sqref="S12"/>
    </sheetView>
  </sheetViews>
  <sheetFormatPr defaultRowHeight="13.8" x14ac:dyDescent="0.25"/>
  <cols>
    <col min="1" max="2" width="11.6640625" bestFit="1" customWidth="1"/>
    <col min="3" max="3" width="6.88671875" customWidth="1"/>
    <col min="4" max="4" width="11.6640625" bestFit="1" customWidth="1"/>
    <col min="5" max="5" width="8" bestFit="1" customWidth="1"/>
    <col min="6" max="6" width="11.6640625" bestFit="1" customWidth="1"/>
    <col min="7" max="7" width="12.5546875" customWidth="1"/>
    <col min="8" max="8" width="11.6640625" bestFit="1" customWidth="1"/>
    <col min="10" max="11" width="11.6640625" bestFit="1" customWidth="1"/>
    <col min="12" max="12" width="6.77734375" bestFit="1" customWidth="1"/>
    <col min="13" max="13" width="12.77734375" bestFit="1" customWidth="1"/>
    <col min="14" max="14" width="6.77734375" bestFit="1" customWidth="1"/>
    <col min="15" max="15" width="11.109375" bestFit="1" customWidth="1"/>
    <col min="16" max="16" width="11.6640625" bestFit="1" customWidth="1"/>
    <col min="17" max="17" width="8" bestFit="1" customWidth="1"/>
    <col min="18" max="18" width="11.6640625" bestFit="1" customWidth="1"/>
    <col min="19" max="19" width="11.6640625" customWidth="1"/>
    <col min="20" max="20" width="12.77734375" bestFit="1" customWidth="1"/>
    <col min="21" max="21" width="14.6640625" bestFit="1" customWidth="1"/>
  </cols>
  <sheetData>
    <row r="1" spans="1:22" x14ac:dyDescent="0.25">
      <c r="A1" t="s">
        <v>11</v>
      </c>
      <c r="B1" t="s">
        <v>2</v>
      </c>
      <c r="D1" t="s">
        <v>10</v>
      </c>
      <c r="J1" t="s">
        <v>9</v>
      </c>
      <c r="P1" t="s">
        <v>10</v>
      </c>
    </row>
    <row r="2" spans="1:22" x14ac:dyDescent="0.25">
      <c r="A2" s="1" t="s">
        <v>26</v>
      </c>
      <c r="B2" s="1">
        <v>4</v>
      </c>
      <c r="D2" t="s">
        <v>49</v>
      </c>
      <c r="E2" t="s">
        <v>11</v>
      </c>
      <c r="F2" t="s">
        <v>2</v>
      </c>
      <c r="G2" t="s">
        <v>20</v>
      </c>
      <c r="J2" t="s">
        <v>49</v>
      </c>
      <c r="K2" t="s">
        <v>12</v>
      </c>
      <c r="L2" t="s">
        <v>22</v>
      </c>
      <c r="M2" t="s">
        <v>51</v>
      </c>
      <c r="N2" t="s">
        <v>50</v>
      </c>
      <c r="O2" t="s">
        <v>54</v>
      </c>
      <c r="P2" s="3" t="s">
        <v>49</v>
      </c>
      <c r="Q2" s="3" t="s">
        <v>11</v>
      </c>
      <c r="R2" s="3" t="s">
        <v>13</v>
      </c>
      <c r="S2" s="3" t="s">
        <v>51</v>
      </c>
      <c r="T2" s="3" t="s">
        <v>52</v>
      </c>
      <c r="U2" s="3" t="s">
        <v>53</v>
      </c>
      <c r="V2" s="3" t="s">
        <v>13</v>
      </c>
    </row>
    <row r="3" spans="1:22" x14ac:dyDescent="0.25">
      <c r="A3" s="1" t="s">
        <v>29</v>
      </c>
      <c r="B3" s="1">
        <v>4</v>
      </c>
      <c r="D3" s="1">
        <v>-0.5862657</v>
      </c>
      <c r="E3" s="1" t="s">
        <v>1</v>
      </c>
      <c r="F3">
        <f t="shared" ref="F3:F12" si="0">VLOOKUP(E3,$A$2:$B$10,2,0)</f>
        <v>7</v>
      </c>
      <c r="G3">
        <f>LOG10(F3/SUM($B$2:$B$10))</f>
        <v>-0.58626572414473055</v>
      </c>
      <c r="J3" s="1">
        <v>-1.7481880000000001</v>
      </c>
      <c r="K3" s="1" t="s">
        <v>24</v>
      </c>
      <c r="L3" t="str">
        <f>TRIM(LEFT(SUBSTITUTE(K3," ",REPT(" ",50)),50))</f>
        <v>&lt;s&gt;</v>
      </c>
      <c r="M3">
        <f t="shared" ref="M3:M20" si="1">10^J3</f>
        <v>1.7857143967572792E-2</v>
      </c>
      <c r="N3" t="str">
        <f>TRIM(RIGHT(SUBSTITUTE(K3," ",REPT(" ",50)),50))</f>
        <v>cats</v>
      </c>
      <c r="O3">
        <f>VLOOKUP(N3,$Q$3:$S$12,3,)</f>
        <v>0.14814813888016662</v>
      </c>
      <c r="P3" s="5">
        <v>-0.5862657</v>
      </c>
      <c r="Q3" s="5" t="s">
        <v>1</v>
      </c>
      <c r="R3" s="5"/>
      <c r="S3" s="5">
        <f>10^P3</f>
        <v>0.25925927367285501</v>
      </c>
      <c r="T3" s="5"/>
      <c r="U3" s="5"/>
      <c r="V3" s="5"/>
    </row>
    <row r="4" spans="1:22" x14ac:dyDescent="0.25">
      <c r="A4" s="1" t="s">
        <v>33</v>
      </c>
      <c r="B4" s="1">
        <v>4</v>
      </c>
      <c r="D4" s="2">
        <v>-99</v>
      </c>
      <c r="E4" s="2" t="s">
        <v>0</v>
      </c>
      <c r="F4" s="2" t="e">
        <f t="shared" si="0"/>
        <v>#N/A</v>
      </c>
      <c r="G4" s="2" t="e">
        <f t="shared" ref="G4:G12" si="2">LOG10(F4/SUM($B$2:$B$10))</f>
        <v>#N/A</v>
      </c>
      <c r="J4" s="1">
        <v>-0.243038</v>
      </c>
      <c r="K4" s="1" t="s">
        <v>23</v>
      </c>
      <c r="L4" t="str">
        <f t="shared" ref="L3:L20" si="3">TRIM(LEFT(SUBSTITUTE(K4," ",REPT(" ",50)),50))</f>
        <v>&lt;s&gt;</v>
      </c>
      <c r="M4">
        <f t="shared" si="1"/>
        <v>0.57142863548819545</v>
      </c>
      <c r="N4" t="str">
        <f t="shared" ref="N4:N20" si="4">TRIM(RIGHT(SUBSTITUTE(K4," ",REPT(" ",50)),50))</f>
        <v>dogs</v>
      </c>
      <c r="O4">
        <f t="shared" ref="O4:O20" si="5">VLOOKUP(N4,$Q$3:$S$12,3,)</f>
        <v>0.14814813888016662</v>
      </c>
      <c r="P4" s="4">
        <v>-99</v>
      </c>
      <c r="Q4" s="4" t="s">
        <v>56</v>
      </c>
      <c r="R4" s="4">
        <v>-0.26851960000000002</v>
      </c>
      <c r="S4" s="3">
        <f>10^P4</f>
        <v>1E-99</v>
      </c>
      <c r="T4" s="3">
        <f>1-SUMIF($L$3:$L$20,"="&amp;Q4,$M$3:$M$20)</f>
        <v>0.33928564324764732</v>
      </c>
      <c r="U4" s="3">
        <f>1-SUMIF($L$3:$L$20,"="&amp;Q4,$O$3:$O$20)</f>
        <v>0.62962968765150418</v>
      </c>
      <c r="V4" s="3">
        <f>LOG10(T4/U4)</f>
        <v>-0.26851971422450122</v>
      </c>
    </row>
    <row r="5" spans="1:22" x14ac:dyDescent="0.25">
      <c r="A5" s="1" t="s">
        <v>1</v>
      </c>
      <c r="B5" s="1">
        <v>7</v>
      </c>
      <c r="D5" s="1">
        <v>-1.4313640000000001</v>
      </c>
      <c r="E5" s="1" t="s">
        <v>37</v>
      </c>
      <c r="F5">
        <f t="shared" si="0"/>
        <v>1</v>
      </c>
      <c r="G5">
        <f t="shared" si="2"/>
        <v>-1.4313637641589874</v>
      </c>
      <c r="J5" s="1">
        <v>-1.146128</v>
      </c>
      <c r="K5" s="1" t="s">
        <v>25</v>
      </c>
      <c r="L5" t="str">
        <f>TRIM(LEFT(SUBSTITUTE(K5," ",REPT(" ",50)),50))</f>
        <v>&lt;s&gt;</v>
      </c>
      <c r="M5">
        <f t="shared" si="1"/>
        <v>7.1428577296584431E-2</v>
      </c>
      <c r="N5" t="str">
        <f t="shared" si="4"/>
        <v>the</v>
      </c>
      <c r="O5">
        <f t="shared" si="5"/>
        <v>7.4074034588162516E-2</v>
      </c>
      <c r="P5" s="4">
        <v>-1.4313640000000001</v>
      </c>
      <c r="Q5" s="4" t="s">
        <v>37</v>
      </c>
      <c r="R5" s="4">
        <v>-0.17069619999999999</v>
      </c>
      <c r="S5" s="3">
        <f>10^P5</f>
        <v>3.7037016924301738E-2</v>
      </c>
      <c r="T5" s="3">
        <f t="shared" ref="T5:T12" si="6">1-SUMIF($L$3:$L$20,"="&amp;Q5,$M$3:$M$20)</f>
        <v>0.50000000499202613</v>
      </c>
      <c r="U5" s="3">
        <f t="shared" ref="U5:U12" si="7">1-SUMIF($L$3:$L$20,"="&amp;Q5,$O$3:$O$20)</f>
        <v>0.74074072632714505</v>
      </c>
      <c r="V5" s="3">
        <f>LOG10(T5/U5)</f>
        <v>-0.1706962143823004</v>
      </c>
    </row>
    <row r="6" spans="1:22" x14ac:dyDescent="0.25">
      <c r="A6" s="1" t="s">
        <v>37</v>
      </c>
      <c r="B6" s="1">
        <v>1</v>
      </c>
      <c r="D6" s="1">
        <v>-0.95424249999999999</v>
      </c>
      <c r="E6" s="1" t="s">
        <v>41</v>
      </c>
      <c r="F6">
        <f t="shared" si="0"/>
        <v>3</v>
      </c>
      <c r="G6">
        <f t="shared" si="2"/>
        <v>-0.95424250943932487</v>
      </c>
      <c r="J6" s="1">
        <v>-0.30103000000000002</v>
      </c>
      <c r="K6" s="1" t="s">
        <v>38</v>
      </c>
      <c r="L6" t="str">
        <f t="shared" si="3"/>
        <v>bark</v>
      </c>
      <c r="M6">
        <f t="shared" si="1"/>
        <v>0.49999999500797382</v>
      </c>
      <c r="N6" t="str">
        <f t="shared" si="4"/>
        <v>&lt;/s&gt;</v>
      </c>
      <c r="O6">
        <f t="shared" si="5"/>
        <v>0.25925927367285501</v>
      </c>
      <c r="P6" s="4">
        <v>-0.95424249999999999</v>
      </c>
      <c r="Q6" s="4" t="s">
        <v>41</v>
      </c>
      <c r="R6" s="4">
        <v>5.115252E-2</v>
      </c>
      <c r="S6" s="3">
        <f t="shared" ref="S6:S12" si="8">10^P6</f>
        <v>0.11111111352609429</v>
      </c>
      <c r="T6" s="3">
        <f t="shared" si="6"/>
        <v>0.79166666251757545</v>
      </c>
      <c r="U6" s="3">
        <f t="shared" si="7"/>
        <v>0.70370370940284332</v>
      </c>
      <c r="V6" s="3">
        <f t="shared" ref="V6:V12" si="9">LOG10(T6/U6)</f>
        <v>5.11525166540081E-2</v>
      </c>
    </row>
    <row r="7" spans="1:22" x14ac:dyDescent="0.25">
      <c r="A7" s="1" t="s">
        <v>39</v>
      </c>
      <c r="B7" s="1">
        <v>1</v>
      </c>
      <c r="D7" s="1">
        <v>-0.82930380000000004</v>
      </c>
      <c r="E7" s="1" t="s">
        <v>33</v>
      </c>
      <c r="F7">
        <f t="shared" si="0"/>
        <v>4</v>
      </c>
      <c r="G7">
        <f t="shared" si="2"/>
        <v>-0.82930377283102497</v>
      </c>
      <c r="J7" s="1">
        <v>-1.3802110000000001</v>
      </c>
      <c r="K7" s="1" t="s">
        <v>42</v>
      </c>
      <c r="L7" t="str">
        <f t="shared" si="3"/>
        <v>birds</v>
      </c>
      <c r="M7">
        <f t="shared" si="1"/>
        <v>4.1666689856737299E-2</v>
      </c>
      <c r="N7" t="str">
        <f t="shared" si="4"/>
        <v>&lt;/s&gt;</v>
      </c>
      <c r="O7">
        <f t="shared" si="5"/>
        <v>0.25925927367285501</v>
      </c>
      <c r="P7" s="4">
        <v>-0.82930380000000004</v>
      </c>
      <c r="Q7" s="4" t="s">
        <v>33</v>
      </c>
      <c r="R7" s="4">
        <v>0.1118503</v>
      </c>
      <c r="S7" s="3">
        <f t="shared" si="8"/>
        <v>0.14814813888016662</v>
      </c>
      <c r="T7" s="3">
        <f t="shared" si="6"/>
        <v>0.71875000904804731</v>
      </c>
      <c r="U7" s="3">
        <f t="shared" si="7"/>
        <v>0.55555557052267668</v>
      </c>
      <c r="V7" s="3">
        <f t="shared" si="9"/>
        <v>0.11185035656789859</v>
      </c>
    </row>
    <row r="8" spans="1:22" x14ac:dyDescent="0.25">
      <c r="A8" s="1" t="s">
        <v>41</v>
      </c>
      <c r="B8" s="1">
        <v>3</v>
      </c>
      <c r="D8" s="1">
        <v>-0.82930380000000004</v>
      </c>
      <c r="E8" s="1" t="s">
        <v>29</v>
      </c>
      <c r="F8">
        <f t="shared" si="0"/>
        <v>4</v>
      </c>
      <c r="G8">
        <f t="shared" si="2"/>
        <v>-0.82930377283102497</v>
      </c>
      <c r="J8" s="1">
        <v>-0.77815129999999999</v>
      </c>
      <c r="K8" s="1" t="s">
        <v>43</v>
      </c>
      <c r="L8" t="str">
        <f t="shared" si="3"/>
        <v>birds</v>
      </c>
      <c r="M8">
        <f t="shared" si="1"/>
        <v>0.16666664762568731</v>
      </c>
      <c r="N8" t="str">
        <f t="shared" si="4"/>
        <v>chirp</v>
      </c>
      <c r="O8">
        <f t="shared" si="5"/>
        <v>3.7037016924301738E-2</v>
      </c>
      <c r="P8" s="4">
        <v>-0.82930380000000004</v>
      </c>
      <c r="Q8" s="4" t="s">
        <v>29</v>
      </c>
      <c r="R8" s="4">
        <v>3.2669110000000001E-2</v>
      </c>
      <c r="S8" s="3">
        <f t="shared" si="8"/>
        <v>0.14814813888016662</v>
      </c>
      <c r="T8" s="3">
        <f t="shared" si="6"/>
        <v>0.71875000904804731</v>
      </c>
      <c r="U8" s="3">
        <f t="shared" si="7"/>
        <v>0.66666671300557656</v>
      </c>
      <c r="V8" s="3">
        <f t="shared" si="9"/>
        <v>3.2669092033423955E-2</v>
      </c>
    </row>
    <row r="9" spans="1:22" x14ac:dyDescent="0.25">
      <c r="A9" s="1" t="s">
        <v>44</v>
      </c>
      <c r="B9" s="1">
        <v>2</v>
      </c>
      <c r="D9" s="1">
        <v>-1.4313640000000001</v>
      </c>
      <c r="E9" s="1" t="s">
        <v>47</v>
      </c>
      <c r="F9">
        <f t="shared" si="0"/>
        <v>1</v>
      </c>
      <c r="G9">
        <f t="shared" si="2"/>
        <v>-1.4313637641589874</v>
      </c>
      <c r="J9" s="1">
        <v>-1.50515</v>
      </c>
      <c r="K9" s="1" t="s">
        <v>34</v>
      </c>
      <c r="L9" t="str">
        <f t="shared" si="3"/>
        <v>cats</v>
      </c>
      <c r="M9">
        <f t="shared" si="1"/>
        <v>3.1249998439991857E-2</v>
      </c>
      <c r="N9" t="str">
        <f t="shared" si="4"/>
        <v>&lt;/s&gt;</v>
      </c>
      <c r="O9">
        <f t="shared" si="5"/>
        <v>0.25925927367285501</v>
      </c>
      <c r="P9" s="4">
        <v>-1.4313640000000001</v>
      </c>
      <c r="Q9" s="4" t="s">
        <v>47</v>
      </c>
      <c r="R9" s="4">
        <v>-0.17069619999999999</v>
      </c>
      <c r="S9" s="3">
        <f t="shared" si="8"/>
        <v>3.7037016924301738E-2</v>
      </c>
      <c r="T9" s="3">
        <f t="shared" si="6"/>
        <v>0.50000000499202613</v>
      </c>
      <c r="U9" s="3">
        <f t="shared" si="7"/>
        <v>0.74074072632714505</v>
      </c>
      <c r="V9" s="3">
        <f t="shared" si="9"/>
        <v>-0.1706962143823004</v>
      </c>
    </row>
    <row r="10" spans="1:22" x14ac:dyDescent="0.25">
      <c r="A10" s="1" t="s">
        <v>47</v>
      </c>
      <c r="B10" s="1">
        <v>1</v>
      </c>
      <c r="D10" s="1">
        <v>-0.82930380000000004</v>
      </c>
      <c r="E10" s="1" t="s">
        <v>26</v>
      </c>
      <c r="F10">
        <f t="shared" si="0"/>
        <v>4</v>
      </c>
      <c r="G10">
        <f t="shared" si="2"/>
        <v>-0.82930377283102497</v>
      </c>
      <c r="J10" s="1">
        <v>-0.90308999999999995</v>
      </c>
      <c r="K10" s="1" t="s">
        <v>36</v>
      </c>
      <c r="L10" t="str">
        <f t="shared" si="3"/>
        <v>cats</v>
      </c>
      <c r="M10">
        <f t="shared" si="1"/>
        <v>0.12499999625598043</v>
      </c>
      <c r="N10" t="str">
        <f t="shared" si="4"/>
        <v>chase</v>
      </c>
      <c r="O10">
        <f t="shared" si="5"/>
        <v>0.14814813888016662</v>
      </c>
      <c r="P10" s="4">
        <v>-0.82930380000000004</v>
      </c>
      <c r="Q10" s="4" t="s">
        <v>26</v>
      </c>
      <c r="R10" s="4">
        <v>-0.81414889999999995</v>
      </c>
      <c r="S10" s="3">
        <f t="shared" si="8"/>
        <v>0.14814813888016662</v>
      </c>
      <c r="T10" s="3">
        <f t="shared" si="6"/>
        <v>0.12499994052372254</v>
      </c>
      <c r="U10" s="3">
        <f t="shared" si="7"/>
        <v>0.81481484419553163</v>
      </c>
      <c r="V10" s="3">
        <f t="shared" si="9"/>
        <v>-0.81414912595682087</v>
      </c>
    </row>
    <row r="11" spans="1:22" x14ac:dyDescent="0.25">
      <c r="D11" s="1">
        <v>-1.4313640000000001</v>
      </c>
      <c r="E11" s="1" t="s">
        <v>39</v>
      </c>
      <c r="F11">
        <f t="shared" si="0"/>
        <v>1</v>
      </c>
      <c r="G11">
        <f t="shared" si="2"/>
        <v>-1.4313637641589874</v>
      </c>
      <c r="J11" s="1">
        <v>-0.90308999999999995</v>
      </c>
      <c r="K11" s="1" t="s">
        <v>35</v>
      </c>
      <c r="L11" t="str">
        <f t="shared" si="3"/>
        <v>cats</v>
      </c>
      <c r="M11">
        <f t="shared" si="1"/>
        <v>0.12499999625598043</v>
      </c>
      <c r="N11" t="str">
        <f t="shared" si="4"/>
        <v>meow</v>
      </c>
      <c r="O11">
        <f t="shared" si="5"/>
        <v>3.7037016924301738E-2</v>
      </c>
      <c r="P11" s="4">
        <v>-1.4313640000000001</v>
      </c>
      <c r="Q11" s="4" t="s">
        <v>39</v>
      </c>
      <c r="R11" s="4">
        <v>-0.17069619999999999</v>
      </c>
      <c r="S11" s="3">
        <f t="shared" si="8"/>
        <v>3.7037016924301738E-2</v>
      </c>
      <c r="T11" s="3">
        <f t="shared" si="6"/>
        <v>0.50000000499202613</v>
      </c>
      <c r="U11" s="3">
        <f t="shared" si="7"/>
        <v>0.74074072632714505</v>
      </c>
      <c r="V11" s="3">
        <f t="shared" si="9"/>
        <v>-0.1706962143823004</v>
      </c>
    </row>
    <row r="12" spans="1:22" x14ac:dyDescent="0.25">
      <c r="D12" s="1">
        <v>-1.1303339999999999</v>
      </c>
      <c r="E12" s="1" t="s">
        <v>44</v>
      </c>
      <c r="F12">
        <f t="shared" si="0"/>
        <v>2</v>
      </c>
      <c r="G12">
        <f t="shared" si="2"/>
        <v>-1.1303337684950061</v>
      </c>
      <c r="J12" s="1">
        <v>-1.50515</v>
      </c>
      <c r="K12" s="1" t="s">
        <v>31</v>
      </c>
      <c r="L12" t="str">
        <f t="shared" si="3"/>
        <v>chase</v>
      </c>
      <c r="M12">
        <f t="shared" si="1"/>
        <v>3.1249998439991857E-2</v>
      </c>
      <c r="N12" t="str">
        <f t="shared" si="4"/>
        <v>birds</v>
      </c>
      <c r="O12">
        <f t="shared" si="5"/>
        <v>0.11111111352609429</v>
      </c>
      <c r="P12" s="4">
        <v>-1.1303339999999999</v>
      </c>
      <c r="Q12" s="4" t="s">
        <v>44</v>
      </c>
      <c r="R12" s="4">
        <v>-0.17069619999999999</v>
      </c>
      <c r="S12" s="3">
        <f t="shared" si="8"/>
        <v>7.4074034588162516E-2</v>
      </c>
      <c r="T12" s="3">
        <f t="shared" si="6"/>
        <v>0.50000000998405225</v>
      </c>
      <c r="U12" s="3">
        <f t="shared" si="7"/>
        <v>0.74074074759373909</v>
      </c>
      <c r="V12" s="3">
        <f t="shared" si="9"/>
        <v>-0.17069622251483371</v>
      </c>
    </row>
    <row r="13" spans="1:22" x14ac:dyDescent="0.25">
      <c r="J13" s="1">
        <v>-0.90308999999999995</v>
      </c>
      <c r="K13" s="1" t="s">
        <v>30</v>
      </c>
      <c r="L13" t="str">
        <f t="shared" si="3"/>
        <v>chase</v>
      </c>
      <c r="M13">
        <f t="shared" si="1"/>
        <v>0.12499999625598043</v>
      </c>
      <c r="N13" t="str">
        <f t="shared" si="4"/>
        <v>cats</v>
      </c>
      <c r="O13">
        <f t="shared" si="5"/>
        <v>0.14814813888016662</v>
      </c>
    </row>
    <row r="14" spans="1:22" x14ac:dyDescent="0.25">
      <c r="J14" s="1">
        <v>-0.90308999999999995</v>
      </c>
      <c r="K14" s="1" t="s">
        <v>32</v>
      </c>
      <c r="L14" t="str">
        <f t="shared" si="3"/>
        <v>chase</v>
      </c>
      <c r="M14">
        <f t="shared" si="1"/>
        <v>0.12499999625598043</v>
      </c>
      <c r="N14" t="str">
        <f t="shared" si="4"/>
        <v>the</v>
      </c>
      <c r="O14">
        <f t="shared" si="5"/>
        <v>7.4074034588162516E-2</v>
      </c>
    </row>
    <row r="15" spans="1:22" x14ac:dyDescent="0.25">
      <c r="J15" s="1">
        <v>-0.30103000000000002</v>
      </c>
      <c r="K15" s="1" t="s">
        <v>48</v>
      </c>
      <c r="L15" t="str">
        <f t="shared" si="3"/>
        <v>chirp</v>
      </c>
      <c r="M15">
        <f t="shared" si="1"/>
        <v>0.49999999500797382</v>
      </c>
      <c r="N15" t="str">
        <f t="shared" si="4"/>
        <v>&lt;/s&gt;</v>
      </c>
      <c r="O15">
        <f t="shared" si="5"/>
        <v>0.25925927367285501</v>
      </c>
    </row>
    <row r="16" spans="1:22" x14ac:dyDescent="0.25">
      <c r="J16" s="1">
        <v>-0.90308999999999995</v>
      </c>
      <c r="K16" s="1" t="s">
        <v>28</v>
      </c>
      <c r="L16" t="str">
        <f t="shared" si="3"/>
        <v>dogs</v>
      </c>
      <c r="M16">
        <f t="shared" si="1"/>
        <v>0.12499999625598043</v>
      </c>
      <c r="N16" t="str">
        <f t="shared" si="4"/>
        <v>bark</v>
      </c>
      <c r="O16">
        <f t="shared" si="5"/>
        <v>3.7037016924301738E-2</v>
      </c>
    </row>
    <row r="17" spans="10:15" x14ac:dyDescent="0.25">
      <c r="J17" s="1">
        <v>-0.1249387</v>
      </c>
      <c r="K17" s="1" t="s">
        <v>27</v>
      </c>
      <c r="L17" t="str">
        <f t="shared" si="3"/>
        <v>dogs</v>
      </c>
      <c r="M17">
        <f t="shared" si="1"/>
        <v>0.750000063220297</v>
      </c>
      <c r="N17" t="str">
        <f t="shared" si="4"/>
        <v>chase</v>
      </c>
      <c r="O17">
        <f t="shared" si="5"/>
        <v>0.14814813888016662</v>
      </c>
    </row>
    <row r="18" spans="10:15" x14ac:dyDescent="0.25">
      <c r="J18" s="1">
        <v>-0.30103000000000002</v>
      </c>
      <c r="K18" s="1" t="s">
        <v>40</v>
      </c>
      <c r="L18" t="str">
        <f t="shared" si="3"/>
        <v>meow</v>
      </c>
      <c r="M18">
        <f t="shared" si="1"/>
        <v>0.49999999500797382</v>
      </c>
      <c r="N18" t="str">
        <f t="shared" si="4"/>
        <v>&lt;/s&gt;</v>
      </c>
      <c r="O18">
        <f t="shared" si="5"/>
        <v>0.25925927367285501</v>
      </c>
    </row>
    <row r="19" spans="10:15" x14ac:dyDescent="0.25">
      <c r="J19" s="1">
        <v>-0.60206000000000004</v>
      </c>
      <c r="K19" s="1" t="s">
        <v>46</v>
      </c>
      <c r="L19" t="str">
        <f t="shared" si="3"/>
        <v>the</v>
      </c>
      <c r="M19">
        <f t="shared" si="1"/>
        <v>0.24999999500797387</v>
      </c>
      <c r="N19" t="str">
        <f t="shared" si="4"/>
        <v>birds</v>
      </c>
      <c r="O19">
        <f t="shared" si="5"/>
        <v>0.11111111352609429</v>
      </c>
    </row>
    <row r="20" spans="10:15" x14ac:dyDescent="0.25">
      <c r="J20" s="1">
        <v>-0.60206000000000004</v>
      </c>
      <c r="K20" s="1" t="s">
        <v>45</v>
      </c>
      <c r="L20" t="str">
        <f t="shared" si="3"/>
        <v>the</v>
      </c>
      <c r="M20">
        <f t="shared" si="1"/>
        <v>0.24999999500797387</v>
      </c>
      <c r="N20" t="str">
        <f t="shared" si="4"/>
        <v>cats</v>
      </c>
      <c r="O20">
        <f t="shared" si="5"/>
        <v>0.14814813888016662</v>
      </c>
    </row>
  </sheetData>
  <sortState ref="C2:C6">
    <sortCondition ref="C2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</dc:creator>
  <cp:lastModifiedBy>yufei</cp:lastModifiedBy>
  <dcterms:created xsi:type="dcterms:W3CDTF">2019-12-31T06:18:32Z</dcterms:created>
  <dcterms:modified xsi:type="dcterms:W3CDTF">2020-01-03T14:57:15Z</dcterms:modified>
</cp:coreProperties>
</file>