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\Documents\DataAnalyst\MicrosoftExcel\portfolio project\"/>
    </mc:Choice>
  </mc:AlternateContent>
  <xr:revisionPtr revIDLastSave="0" documentId="13_ncr:1_{4ADCEC4A-77EF-4F15-AD93-26A68214A3EF}" xr6:coauthVersionLast="47" xr6:coauthVersionMax="47" xr10:uidLastSave="{00000000-0000-0000-0000-000000000000}"/>
  <bookViews>
    <workbookView xWindow="-108" yWindow="-108" windowWidth="23256" windowHeight="13176" firstSheet="1" activeTab="1" xr2:uid="{84B6D6FF-C7F3-465C-879B-CC2EF1E3A4D5}"/>
  </bookViews>
  <sheets>
    <sheet name="Dashboard" sheetId="9" r:id="rId1"/>
    <sheet name="Yearly Budget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4" l="1"/>
  <c r="G22" i="14"/>
  <c r="G10" i="14"/>
  <c r="G13" i="14"/>
  <c r="G8" i="14"/>
  <c r="G7" i="14"/>
  <c r="Q16" i="14"/>
  <c r="D30" i="14"/>
  <c r="E30" i="14"/>
  <c r="F30" i="14"/>
  <c r="G30" i="14"/>
  <c r="H30" i="14"/>
  <c r="I30" i="14"/>
  <c r="J30" i="14"/>
  <c r="K30" i="14"/>
  <c r="L30" i="14"/>
  <c r="M30" i="14"/>
  <c r="N30" i="14"/>
  <c r="C30" i="14"/>
  <c r="D22" i="14"/>
  <c r="E22" i="14"/>
  <c r="F22" i="14"/>
  <c r="H22" i="14"/>
  <c r="I22" i="14"/>
  <c r="J22" i="14"/>
  <c r="K22" i="14"/>
  <c r="L22" i="14"/>
  <c r="M22" i="14"/>
  <c r="N22" i="14"/>
  <c r="C22" i="14"/>
  <c r="C4" i="14"/>
  <c r="D4" i="14"/>
  <c r="E4" i="14"/>
  <c r="F4" i="14"/>
  <c r="H4" i="14"/>
  <c r="I4" i="14"/>
  <c r="J4" i="14"/>
  <c r="K4" i="14"/>
  <c r="L4" i="14"/>
  <c r="M4" i="14"/>
  <c r="N4" i="14"/>
  <c r="G4" i="14" l="1"/>
  <c r="O4" i="14" s="1"/>
  <c r="O30" i="14"/>
  <c r="O22" i="14"/>
  <c r="R16" i="14" l="1"/>
  <c r="Q27" i="14" s="1"/>
  <c r="Q23" i="14" s="1"/>
</calcChain>
</file>

<file path=xl/sharedStrings.xml><?xml version="1.0" encoding="utf-8"?>
<sst xmlns="http://schemas.openxmlformats.org/spreadsheetml/2006/main" count="67" uniqueCount="41">
  <si>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</si>
  <si>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</si>
  <si>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</si>
  <si>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</si>
  <si>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</si>
  <si>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</si>
  <si>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</si>
  <si>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</si>
  <si>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</si>
  <si>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</si>
  <si>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</si>
  <si>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</si>
  <si>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EMI</t>
  </si>
  <si>
    <t>Grocery</t>
  </si>
  <si>
    <t>Food</t>
  </si>
  <si>
    <t>Amazon</t>
  </si>
  <si>
    <t>Extras</t>
  </si>
  <si>
    <t>Water</t>
  </si>
  <si>
    <t>Petrol</t>
  </si>
  <si>
    <t>Formula</t>
  </si>
  <si>
    <t>Trips</t>
  </si>
  <si>
    <t>SREC</t>
  </si>
  <si>
    <t>Solar</t>
  </si>
  <si>
    <t>Salary</t>
  </si>
  <si>
    <t>Electricity</t>
  </si>
  <si>
    <t>Streaming Services</t>
  </si>
  <si>
    <t>Ezpass</t>
  </si>
  <si>
    <t>Yearly Expenses</t>
  </si>
  <si>
    <t>EXPENSES</t>
  </si>
  <si>
    <t>INCOME</t>
  </si>
  <si>
    <t>Savings</t>
  </si>
  <si>
    <t>Start Balance</t>
  </si>
  <si>
    <t>End Balance</t>
  </si>
  <si>
    <t>Total</t>
  </si>
  <si>
    <t>Starting balance----</t>
  </si>
  <si>
    <t>Saved till now</t>
  </si>
  <si>
    <t>Total increase in savings</t>
  </si>
  <si>
    <t>Expense</t>
  </si>
  <si>
    <t>shopping</t>
  </si>
  <si>
    <t>Kids Saving</t>
  </si>
  <si>
    <t>Saving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</si>
</sst>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0.0"/>
    <numFmt numFmtId="166" formatCode="0.0%"/>
  </numFmts>
  <fonts count="16" x14ac:knownFonts="1">
    <font>
      <sz val="11"/>
      <color theme="1"/>
      <name val="Calibri"/>
      <family val="2"/>
      <scheme val="minor"/>
    </font>
    <font>
      <sz val="36"/>
      <color theme="1"/>
      <name val="Aharoni"/>
      <charset val="177"/>
    </font>
    <font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14"/>
      <color theme="5" tint="-0.249977111117893"/>
      <name val="Aharoni"/>
    </font>
    <font>
      <sz val="11"/>
      <color theme="5" tint="-0.249977111117893"/>
      <name val="Aharoni"/>
    </font>
    <font>
      <sz val="11"/>
      <color theme="9" tint="-0.249977111117893"/>
      <name val="Amasis MT Pro Medium"/>
      <family val="1"/>
    </font>
    <font>
      <sz val="12"/>
      <color theme="9" tint="-0.249977111117893"/>
      <name val="Amasis MT Pro Medium"/>
      <family val="1"/>
    </font>
    <font>
      <i/>
      <sz val="12"/>
      <color theme="9" tint="-0.499984740745262"/>
      <name val="Bell MT"/>
      <family val="1"/>
    </font>
    <font>
      <sz val="11"/>
      <color theme="9" tint="-0.499984740745262"/>
      <name val="Calibri"/>
      <family val="2"/>
      <scheme val="minor"/>
    </font>
    <font>
      <sz val="18"/>
      <color theme="2" tint="-0.499984740745262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22"/>
      <color theme="5" tint="-0.249977111117893"/>
      <name val="Aharon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9" tint="0.59999389629810485"/>
      </left>
      <right style="thin">
        <color theme="9" tint="0.59999389629810485"/>
      </right>
      <top style="thin">
        <color theme="9" tint="0.59999389629810485"/>
      </top>
      <bottom style="thin">
        <color theme="9" tint="0.59999389629810485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9" tint="0.59999389629810485"/>
      </left>
      <right style="thin">
        <color theme="9" tint="0.59999389629810485"/>
      </right>
      <top/>
      <bottom style="thin">
        <color theme="9" tint="0.59999389629810485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4" xfId="0" applyBorder="1"/>
    <xf numFmtId="0" fontId="3" fillId="4" borderId="2" xfId="0" applyFont="1" applyFill="1" applyBorder="1"/>
    <xf numFmtId="0" fontId="3" fillId="4" borderId="7" xfId="0" applyFont="1" applyFill="1" applyBorder="1"/>
    <xf numFmtId="0" fontId="3" fillId="4" borderId="6" xfId="0" applyFont="1" applyFill="1" applyBorder="1"/>
    <xf numFmtId="0" fontId="3" fillId="2" borderId="7" xfId="0" applyFont="1" applyFill="1" applyBorder="1"/>
    <xf numFmtId="0" fontId="5" fillId="2" borderId="0" xfId="0" applyFont="1" applyFill="1"/>
    <xf numFmtId="0" fontId="3" fillId="2" borderId="6" xfId="0" applyFont="1" applyFill="1" applyBorder="1"/>
    <xf numFmtId="0" fontId="5" fillId="2" borderId="10" xfId="0" applyFont="1" applyFill="1" applyBorder="1"/>
    <xf numFmtId="0" fontId="3" fillId="2" borderId="10" xfId="0" applyFont="1" applyFill="1" applyBorder="1"/>
    <xf numFmtId="164" fontId="3" fillId="2" borderId="10" xfId="0" applyNumberFormat="1" applyFont="1" applyFill="1" applyBorder="1" applyAlignment="1">
      <alignment horizontal="left"/>
    </xf>
    <xf numFmtId="2" fontId="4" fillId="2" borderId="7" xfId="1" applyNumberFormat="1" applyFont="1" applyFill="1" applyBorder="1" applyAlignment="1">
      <alignment horizontal="left" vertical="center"/>
    </xf>
    <xf numFmtId="2" fontId="4" fillId="2" borderId="1" xfId="1" applyNumberFormat="1" applyFont="1" applyFill="1" applyBorder="1" applyAlignment="1">
      <alignment horizontal="left" vertical="center"/>
    </xf>
    <xf numFmtId="44" fontId="4" fillId="2" borderId="0" xfId="1" applyFont="1" applyFill="1" applyAlignment="1">
      <alignment horizontal="left"/>
    </xf>
    <xf numFmtId="44" fontId="4" fillId="2" borderId="7" xfId="1" applyFont="1" applyFill="1" applyBorder="1" applyAlignment="1">
      <alignment horizontal="left"/>
    </xf>
    <xf numFmtId="2" fontId="4" fillId="2" borderId="6" xfId="1" applyNumberFormat="1" applyFont="1" applyFill="1" applyBorder="1" applyAlignment="1">
      <alignment horizontal="left" vertical="center"/>
    </xf>
    <xf numFmtId="2" fontId="4" fillId="2" borderId="8" xfId="1" applyNumberFormat="1" applyFont="1" applyFill="1" applyBorder="1" applyAlignment="1">
      <alignment horizontal="left" vertical="center"/>
    </xf>
    <xf numFmtId="44" fontId="4" fillId="2" borderId="5" xfId="1" applyFont="1" applyFill="1" applyBorder="1" applyAlignment="1">
      <alignment horizontal="left"/>
    </xf>
    <xf numFmtId="44" fontId="4" fillId="2" borderId="6" xfId="1" applyFont="1" applyFill="1" applyBorder="1" applyAlignment="1">
      <alignment horizontal="left"/>
    </xf>
    <xf numFmtId="0" fontId="3" fillId="2" borderId="9" xfId="0" applyFont="1" applyFill="1" applyBorder="1"/>
    <xf numFmtId="2" fontId="4" fillId="2" borderId="9" xfId="1" applyNumberFormat="1" applyFont="1" applyFill="1" applyBorder="1" applyAlignment="1">
      <alignment horizontal="left" vertical="center"/>
    </xf>
    <xf numFmtId="2" fontId="4" fillId="2" borderId="11" xfId="1" applyNumberFormat="1" applyFont="1" applyFill="1" applyBorder="1" applyAlignment="1">
      <alignment horizontal="left" vertical="center"/>
    </xf>
    <xf numFmtId="44" fontId="4" fillId="2" borderId="12" xfId="1" applyFont="1" applyFill="1" applyBorder="1" applyAlignment="1">
      <alignment horizontal="left"/>
    </xf>
    <xf numFmtId="44" fontId="4" fillId="2" borderId="9" xfId="1" applyFont="1" applyFill="1" applyBorder="1" applyAlignment="1">
      <alignment horizontal="left"/>
    </xf>
    <xf numFmtId="165" fontId="4" fillId="3" borderId="6" xfId="1" applyNumberFormat="1" applyFont="1" applyFill="1" applyBorder="1" applyAlignment="1">
      <alignment horizontal="left" vertical="center"/>
    </xf>
    <xf numFmtId="165" fontId="4" fillId="3" borderId="8" xfId="1" applyNumberFormat="1" applyFont="1" applyFill="1" applyBorder="1" applyAlignment="1">
      <alignment horizontal="left" vertical="center"/>
    </xf>
    <xf numFmtId="165" fontId="4" fillId="3" borderId="5" xfId="1" applyNumberFormat="1" applyFont="1" applyFill="1" applyBorder="1" applyAlignment="1">
      <alignment horizontal="left"/>
    </xf>
    <xf numFmtId="165" fontId="4" fillId="3" borderId="6" xfId="1" applyNumberFormat="1" applyFont="1" applyFill="1" applyBorder="1" applyAlignment="1">
      <alignment horizontal="left"/>
    </xf>
    <xf numFmtId="165" fontId="4" fillId="3" borderId="7" xfId="1" applyNumberFormat="1" applyFont="1" applyFill="1" applyBorder="1" applyAlignment="1">
      <alignment horizontal="left" vertical="center"/>
    </xf>
    <xf numFmtId="165" fontId="4" fillId="3" borderId="1" xfId="1" applyNumberFormat="1" applyFont="1" applyFill="1" applyBorder="1" applyAlignment="1">
      <alignment horizontal="left" vertical="center"/>
    </xf>
    <xf numFmtId="165" fontId="4" fillId="3" borderId="0" xfId="1" applyNumberFormat="1" applyFont="1" applyFill="1" applyAlignment="1">
      <alignment horizontal="left"/>
    </xf>
    <xf numFmtId="165" fontId="4" fillId="3" borderId="7" xfId="1" applyNumberFormat="1" applyFont="1" applyFill="1" applyBorder="1" applyAlignment="1">
      <alignment horizontal="left"/>
    </xf>
    <xf numFmtId="165" fontId="4" fillId="3" borderId="2" xfId="1" applyNumberFormat="1" applyFont="1" applyFill="1" applyBorder="1" applyAlignment="1">
      <alignment horizontal="left" vertical="center"/>
    </xf>
    <xf numFmtId="165" fontId="4" fillId="3" borderId="4" xfId="1" applyNumberFormat="1" applyFont="1" applyFill="1" applyBorder="1" applyAlignment="1">
      <alignment horizontal="left" vertical="center"/>
    </xf>
    <xf numFmtId="165" fontId="4" fillId="3" borderId="3" xfId="1" applyNumberFormat="1" applyFont="1" applyFill="1" applyBorder="1" applyAlignment="1">
      <alignment horizontal="left"/>
    </xf>
    <xf numFmtId="165" fontId="4" fillId="3" borderId="2" xfId="1" applyNumberFormat="1" applyFont="1" applyFill="1" applyBorder="1" applyAlignment="1">
      <alignment horizontal="left"/>
    </xf>
    <xf numFmtId="0" fontId="3" fillId="2" borderId="0" xfId="0" applyFont="1" applyFill="1"/>
    <xf numFmtId="165" fontId="4" fillId="2" borderId="0" xfId="1" applyNumberFormat="1" applyFont="1" applyFill="1" applyBorder="1" applyAlignment="1">
      <alignment horizontal="left" vertical="center"/>
    </xf>
    <xf numFmtId="165" fontId="4" fillId="2" borderId="0" xfId="1" applyNumberFormat="1" applyFont="1" applyFill="1" applyBorder="1" applyAlignment="1">
      <alignment horizontal="left"/>
    </xf>
    <xf numFmtId="164" fontId="0" fillId="0" borderId="0" xfId="0" applyNumberForma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0" fillId="5" borderId="0" xfId="0" applyFill="1"/>
    <xf numFmtId="10" fontId="0" fillId="0" borderId="0" xfId="0" applyNumberFormat="1"/>
    <xf numFmtId="0" fontId="5" fillId="2" borderId="13" xfId="0" applyFont="1" applyFill="1" applyBorder="1"/>
    <xf numFmtId="0" fontId="3" fillId="4" borderId="9" xfId="0" applyFont="1" applyFill="1" applyBorder="1"/>
    <xf numFmtId="165" fontId="4" fillId="3" borderId="9" xfId="1" applyNumberFormat="1" applyFont="1" applyFill="1" applyBorder="1" applyAlignment="1">
      <alignment horizontal="left" vertical="center"/>
    </xf>
    <xf numFmtId="165" fontId="4" fillId="3" borderId="11" xfId="1" applyNumberFormat="1" applyFont="1" applyFill="1" applyBorder="1" applyAlignment="1">
      <alignment horizontal="left" vertical="center"/>
    </xf>
    <xf numFmtId="165" fontId="4" fillId="3" borderId="12" xfId="1" applyNumberFormat="1" applyFont="1" applyFill="1" applyBorder="1" applyAlignment="1">
      <alignment horizontal="left"/>
    </xf>
    <xf numFmtId="165" fontId="4" fillId="3" borderId="9" xfId="1" applyNumberFormat="1" applyFont="1" applyFill="1" applyBorder="1" applyAlignment="1">
      <alignment horizontal="left"/>
    </xf>
    <xf numFmtId="164" fontId="14" fillId="2" borderId="1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0" fillId="5" borderId="0" xfId="0" applyFont="1" applyFill="1" applyAlignment="1">
      <alignment horizontal="center"/>
    </xf>
    <xf numFmtId="0" fontId="13" fillId="5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164" fontId="12" fillId="5" borderId="0" xfId="0" applyNumberFormat="1" applyFont="1" applyFill="1" applyAlignment="1">
      <alignment horizontal="center"/>
    </xf>
    <xf numFmtId="166" fontId="12" fillId="5" borderId="0" xfId="0" applyNumberFormat="1" applyFont="1" applyFill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7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7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7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7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7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7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7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theme="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theme="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border outline="0">
        <top style="thin">
          <color theme="9" tint="0.59999389629810485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theme="9" tint="0.5999938962981048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9" tint="0.59999389629810485"/>
        </left>
        <right style="thin">
          <color theme="9" tint="0.59999389629810485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B3B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Grocery by month</a:t>
            </a:r>
          </a:p>
        </c:rich>
      </c:tx>
      <c:layout>
        <c:manualLayout>
          <c:xMode val="edge"/>
          <c:yMode val="edge"/>
          <c:x val="0.3167124178285054"/>
          <c:y val="2.74725274725274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&quot;$&quot;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1074705709179731E-2"/>
          <c:y val="0.20389194139194139"/>
          <c:w val="0.87405430956201569"/>
          <c:h val="0.71278265697557042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Apr</c:v>
              </c:pt>
              <c:pt idx="1">
                <c:v>Jan</c:v>
              </c:pt>
              <c:pt idx="2">
                <c:v>Mar</c:v>
              </c:pt>
              <c:pt idx="3">
                <c:v>Feb</c:v>
              </c:pt>
            </c:strLit>
          </c:cat>
          <c:val>
            <c:numLit>
              <c:formatCode>General</c:formatCode>
              <c:ptCount val="4"/>
              <c:pt idx="0">
                <c:v>378.59000000000003</c:v>
              </c:pt>
              <c:pt idx="1">
                <c:v>375.5</c:v>
              </c:pt>
              <c:pt idx="2">
                <c:v>350.58000000000004</c:v>
              </c:pt>
              <c:pt idx="3">
                <c:v>328.5</c:v>
              </c:pt>
            </c:numLit>
          </c:val>
          <c:extLst>
            <c:ext xmlns:c16="http://schemas.microsoft.com/office/drawing/2014/chart" uri="{C3380CC4-5D6E-409C-BE32-E72D297353CC}">
              <c16:uniqueId val="{00000000-CDC8-4ABA-BDCF-12010E7C7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axId val="361054399"/>
        <c:axId val="2109911423"/>
      </c:barChart>
      <c:catAx>
        <c:axId val="361054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911423"/>
        <c:crosses val="autoZero"/>
        <c:auto val="1"/>
        <c:lblAlgn val="ctr"/>
        <c:lblOffset val="100"/>
        <c:noMultiLvlLbl val="0"/>
      </c:catAx>
      <c:valAx>
        <c:axId val="21099114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054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effectLst>
                    <a:glow rad="12700">
                      <a:schemeClr val="accent1"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effectLst>
                    <a:glow rad="12700">
                      <a:schemeClr val="accent1"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&quot;$&quot;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effectLst>
                    <a:glow rad="12700">
                      <a:schemeClr val="accent1"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Series1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effectLst>
                      <a:glow rad="12700">
                        <a:schemeClr val="accent1">
                          <a:alpha val="40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</c:strLit>
          </c:cat>
          <c:val>
            <c:numLit>
              <c:formatCode>General</c:formatCode>
              <c:ptCount val="14"/>
              <c:pt idx="0">
                <c:v>125</c:v>
              </c:pt>
              <c:pt idx="1">
                <c:v>320</c:v>
              </c:pt>
              <c:pt idx="2">
                <c:v>432.08</c:v>
              </c:pt>
              <c:pt idx="3">
                <c:v>521.45000000000005</c:v>
              </c:pt>
              <c:pt idx="4">
                <c:v>738.79</c:v>
              </c:pt>
              <c:pt idx="5">
                <c:v>801.66</c:v>
              </c:pt>
              <c:pt idx="6">
                <c:v>830.88000000000011</c:v>
              </c:pt>
              <c:pt idx="7">
                <c:v>1338.6</c:v>
              </c:pt>
              <c:pt idx="8">
                <c:v>1412</c:v>
              </c:pt>
              <c:pt idx="9">
                <c:v>1433.17</c:v>
              </c:pt>
              <c:pt idx="10">
                <c:v>1521.96</c:v>
              </c:pt>
              <c:pt idx="11">
                <c:v>1739</c:v>
              </c:pt>
              <c:pt idx="12">
                <c:v>2831</c:v>
              </c:pt>
              <c:pt idx="13">
                <c:v>11264</c:v>
              </c:pt>
            </c:numLit>
          </c:val>
          <c:extLst>
            <c:ext xmlns:c16="http://schemas.microsoft.com/office/drawing/2014/chart" uri="{C3380CC4-5D6E-409C-BE32-E72D297353CC}">
              <c16:uniqueId val="{00000000-B0B8-46AB-BCEF-91B9A0C1E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362287327"/>
        <c:axId val="1995532175"/>
      </c:barChart>
      <c:catAx>
        <c:axId val="3622873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alpha val="99000"/>
                  </a:schemeClr>
                </a:solidFill>
                <a:effectLst>
                  <a:glow>
                    <a:schemeClr val="accent1">
                      <a:alpha val="40000"/>
                    </a:schemeClr>
                  </a:glo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532175"/>
        <c:crosses val="autoZero"/>
        <c:auto val="0"/>
        <c:lblAlgn val="ctr"/>
        <c:lblOffset val="100"/>
        <c:noMultiLvlLbl val="0"/>
      </c:catAx>
      <c:valAx>
        <c:axId val="1995532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287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43381">
          <a:schemeClr val="accent5">
            <a:lumMod val="40000"/>
            <a:lumOff val="60000"/>
          </a:schemeClr>
        </a:gs>
        <a:gs pos="71000">
          <a:schemeClr val="accent5">
            <a:lumMod val="40000"/>
            <a:lumOff val="60000"/>
          </a:schemeClr>
        </a:gs>
        <a:gs pos="83000">
          <a:schemeClr val="accent5">
            <a:lumMod val="40000"/>
            <a:lumOff val="60000"/>
          </a:schemeClr>
        </a:gs>
        <a:gs pos="100000">
          <a:schemeClr val="accent5">
            <a:lumMod val="20000"/>
            <a:lumOff val="8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Shopping/Target/shein by month</a:t>
            </a:r>
          </a:p>
        </c:rich>
      </c:tx>
      <c:layout>
        <c:manualLayout>
          <c:xMode val="edge"/>
          <c:yMode val="edge"/>
          <c:x val="0.2002012248468941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Apr</c:v>
              </c:pt>
              <c:pt idx="1">
                <c:v>Mar</c:v>
              </c:pt>
              <c:pt idx="2">
                <c:v>Feb</c:v>
              </c:pt>
              <c:pt idx="3">
                <c:v>Jan</c:v>
              </c:pt>
            </c:strLit>
          </c:cat>
          <c:val>
            <c:numLit>
              <c:formatCode>General</c:formatCode>
              <c:ptCount val="4"/>
              <c:pt idx="0">
                <c:v>832.12</c:v>
              </c:pt>
              <c:pt idx="1">
                <c:v>223</c:v>
              </c:pt>
              <c:pt idx="2">
                <c:v>147.47999999999999</c:v>
              </c:pt>
              <c:pt idx="3">
                <c:v>136</c:v>
              </c:pt>
            </c:numLit>
          </c:val>
          <c:extLst>
            <c:ext xmlns:c16="http://schemas.microsoft.com/office/drawing/2014/chart" uri="{C3380CC4-5D6E-409C-BE32-E72D297353CC}">
              <c16:uniqueId val="{00000000-0517-4BC3-B3E7-03C2A72B3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axId val="448345951"/>
        <c:axId val="2109362335"/>
      </c:barChart>
      <c:catAx>
        <c:axId val="448345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362335"/>
        <c:crosses val="autoZero"/>
        <c:auto val="1"/>
        <c:lblAlgn val="ctr"/>
        <c:lblOffset val="100"/>
        <c:noMultiLvlLbl val="0"/>
      </c:catAx>
      <c:valAx>
        <c:axId val="21093623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345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Food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Mar</c:v>
              </c:pt>
              <c:pt idx="1">
                <c:v>Jan</c:v>
              </c:pt>
              <c:pt idx="2">
                <c:v>Apr</c:v>
              </c:pt>
              <c:pt idx="3">
                <c:v>Feb</c:v>
              </c:pt>
            </c:strLit>
          </c:cat>
          <c:val>
            <c:numLit>
              <c:formatCode>General</c:formatCode>
              <c:ptCount val="4"/>
              <c:pt idx="0">
                <c:v>251</c:v>
              </c:pt>
              <c:pt idx="1">
                <c:v>221.38</c:v>
              </c:pt>
              <c:pt idx="2">
                <c:v>220.28</c:v>
              </c:pt>
              <c:pt idx="3">
                <c:v>109</c:v>
              </c:pt>
            </c:numLit>
          </c:val>
          <c:extLst>
            <c:ext xmlns:c16="http://schemas.microsoft.com/office/drawing/2014/chart" uri="{C3380CC4-5D6E-409C-BE32-E72D297353CC}">
              <c16:uniqueId val="{00000000-6164-4AFE-95B2-264B3D124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53725007"/>
        <c:axId val="627455167"/>
      </c:barChart>
      <c:catAx>
        <c:axId val="453725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55167"/>
        <c:crosses val="autoZero"/>
        <c:auto val="1"/>
        <c:lblAlgn val="ctr"/>
        <c:lblOffset val="100"/>
        <c:noMultiLvlLbl val="0"/>
      </c:catAx>
      <c:valAx>
        <c:axId val="62745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725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Amazon Expense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Jan</c:v>
              </c:pt>
              <c:pt idx="1">
                <c:v>Apr</c:v>
              </c:pt>
              <c:pt idx="2">
                <c:v>Mar</c:v>
              </c:pt>
              <c:pt idx="3">
                <c:v>Feb</c:v>
              </c:pt>
            </c:strLit>
          </c:cat>
          <c:val>
            <c:numLit>
              <c:formatCode>General</c:formatCode>
              <c:ptCount val="4"/>
              <c:pt idx="0">
                <c:v>544.1</c:v>
              </c:pt>
              <c:pt idx="1">
                <c:v>456.72</c:v>
              </c:pt>
              <c:pt idx="2">
                <c:v>304.57</c:v>
              </c:pt>
              <c:pt idx="3">
                <c:v>216.57000000000005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3D05-4150-B2A6-E2683A08BD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883935"/>
        <c:axId val="358524495"/>
      </c:lineChart>
      <c:catAx>
        <c:axId val="454883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524495"/>
        <c:crosses val="autoZero"/>
        <c:auto val="1"/>
        <c:lblAlgn val="ctr"/>
        <c:lblOffset val="100"/>
        <c:noMultiLvlLbl val="0"/>
      </c:catAx>
      <c:valAx>
        <c:axId val="3585244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883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 Expense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Feb</c:v>
              </c:pt>
              <c:pt idx="1">
                <c:v>Apr</c:v>
              </c:pt>
              <c:pt idx="2">
                <c:v>Jan</c:v>
              </c:pt>
              <c:pt idx="3">
                <c:v>Mar</c:v>
              </c:pt>
            </c:strLit>
          </c:cat>
          <c:val>
            <c:numLit>
              <c:formatCode>General</c:formatCode>
              <c:ptCount val="4"/>
              <c:pt idx="0">
                <c:v>265</c:v>
              </c:pt>
              <c:pt idx="1">
                <c:v>211</c:v>
              </c:pt>
              <c:pt idx="2">
                <c:v>157.79</c:v>
              </c:pt>
              <c:pt idx="3">
                <c:v>105</c:v>
              </c:pt>
            </c:numLit>
          </c:val>
          <c:extLst>
            <c:ext xmlns:c16="http://schemas.microsoft.com/office/drawing/2014/chart" uri="{C3380CC4-5D6E-409C-BE32-E72D297353CC}">
              <c16:uniqueId val="{00000000-D110-452F-A1DE-409646423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62249743"/>
        <c:axId val="2109911423"/>
      </c:barChart>
      <c:catAx>
        <c:axId val="362249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911423"/>
        <c:crosses val="autoZero"/>
        <c:auto val="1"/>
        <c:lblAlgn val="ctr"/>
        <c:lblOffset val="100"/>
        <c:noMultiLvlLbl val="0"/>
      </c:catAx>
      <c:valAx>
        <c:axId val="21099114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249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Formula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Feb</c:v>
              </c:pt>
              <c:pt idx="1">
                <c:v>Apr</c:v>
              </c:pt>
              <c:pt idx="2">
                <c:v>Jan</c:v>
              </c:pt>
              <c:pt idx="3">
                <c:v>Mar</c:v>
              </c:pt>
            </c:strLit>
          </c:cat>
          <c:val>
            <c:numLit>
              <c:formatCode>General</c:formatCode>
              <c:ptCount val="4"/>
              <c:pt idx="0">
                <c:v>355</c:v>
              </c:pt>
              <c:pt idx="1">
                <c:v>169.7</c:v>
              </c:pt>
              <c:pt idx="2">
                <c:v>160</c:v>
              </c:pt>
              <c:pt idx="3">
                <c:v>146.18</c:v>
              </c:pt>
            </c:numLit>
          </c:val>
          <c:extLst>
            <c:ext xmlns:c16="http://schemas.microsoft.com/office/drawing/2014/chart" uri="{C3380CC4-5D6E-409C-BE32-E72D297353CC}">
              <c16:uniqueId val="{00000000-E284-4DDB-8357-B11965ABB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54897391"/>
        <c:axId val="358523535"/>
      </c:barChart>
      <c:catAx>
        <c:axId val="45489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523535"/>
        <c:crosses val="autoZero"/>
        <c:auto val="1"/>
        <c:lblAlgn val="ctr"/>
        <c:lblOffset val="100"/>
        <c:noMultiLvlLbl val="0"/>
      </c:catAx>
      <c:valAx>
        <c:axId val="3585235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89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Expenses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 Jan</c:v>
              </c:pt>
              <c:pt idx="1">
                <c:v> Feb</c:v>
              </c:pt>
              <c:pt idx="2">
                <c:v> Mar</c:v>
              </c:pt>
              <c:pt idx="3">
                <c:v> Apr</c:v>
              </c:pt>
            </c:strLit>
          </c:cat>
          <c:val>
            <c:numLit>
              <c:formatCode>General</c:formatCode>
              <c:ptCount val="4"/>
              <c:pt idx="0">
                <c:v>6158.0599999999995</c:v>
              </c:pt>
              <c:pt idx="1">
                <c:v>7178.83</c:v>
              </c:pt>
              <c:pt idx="2">
                <c:v>4823.62</c:v>
              </c:pt>
              <c:pt idx="3">
                <c:v>6962.7</c:v>
              </c:pt>
            </c:numLit>
          </c:val>
          <c:extLst>
            <c:ext xmlns:c16="http://schemas.microsoft.com/office/drawing/2014/chart" uri="{C3380CC4-5D6E-409C-BE32-E72D297353CC}">
              <c16:uniqueId val="{00000000-4467-44AA-B572-31BBBDEAFEA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20415743"/>
        <c:axId val="626186719"/>
      </c:barChart>
      <c:catAx>
        <c:axId val="62041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186719"/>
        <c:crosses val="autoZero"/>
        <c:auto val="1"/>
        <c:lblAlgn val="ctr"/>
        <c:lblOffset val="100"/>
        <c:noMultiLvlLbl val="0"/>
      </c:catAx>
      <c:valAx>
        <c:axId val="6261867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415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463659147869672E-2"/>
          <c:y val="0.1081611188493135"/>
          <c:w val="0.8621553884711779"/>
          <c:h val="0.89183874139626351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40000"/>
                  <a:lumOff val="60000"/>
                  <a:alpha val="93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7F5-4381-A6C7-09B7B08E395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lumMod val="40000"/>
                  <a:lumOff val="60000"/>
                  <a:alpha val="93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7F5-4381-A6C7-09B7B08E395F}"/>
              </c:ext>
            </c:extLst>
          </c:dPt>
          <c:val>
            <c:numRef>
              <c:f>'Yearly Budget'!$Q$16:$R$16</c:f>
              <c:numCache>
                <c:formatCode>"$"#,##0.00</c:formatCode>
                <c:ptCount val="2"/>
                <c:pt idx="0">
                  <c:v>3873</c:v>
                </c:pt>
                <c:pt idx="1">
                  <c:v>4888.7200000000012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F5-4381-A6C7-09B7B08E3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24629855"/>
        <c:axId val="224619295"/>
      </c:barChart>
      <c:catAx>
        <c:axId val="22462985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24619295"/>
        <c:crosses val="autoZero"/>
        <c:auto val="1"/>
        <c:lblAlgn val="ctr"/>
        <c:lblOffset val="100"/>
        <c:noMultiLvlLbl val="0"/>
      </c:catAx>
      <c:valAx>
        <c:axId val="224619295"/>
        <c:scaling>
          <c:orientation val="minMax"/>
        </c:scaling>
        <c:delete val="1"/>
        <c:axPos val="l"/>
        <c:numFmt formatCode="&quot;$&quot;#,##0.00" sourceLinked="1"/>
        <c:majorTickMark val="none"/>
        <c:minorTickMark val="none"/>
        <c:tickLblPos val="nextTo"/>
        <c:crossAx val="224629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27</xdr:row>
      <xdr:rowOff>45720</xdr:rowOff>
    </xdr:from>
    <xdr:to>
      <xdr:col>8</xdr:col>
      <xdr:colOff>99060</xdr:colOff>
      <xdr:row>42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3FDE0A-6DC5-4151-90ED-7BDF98C0B4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99060</xdr:colOff>
      <xdr:row>8</xdr:row>
      <xdr:rowOff>30480</xdr:rowOff>
    </xdr:from>
    <xdr:to>
      <xdr:col>10</xdr:col>
      <xdr:colOff>281940</xdr:colOff>
      <xdr:row>26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51006D9-00DF-4D35-9CAB-A76570C020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563880</xdr:colOff>
      <xdr:row>27</xdr:row>
      <xdr:rowOff>60960</xdr:rowOff>
    </xdr:from>
    <xdr:to>
      <xdr:col>16</xdr:col>
      <xdr:colOff>259080</xdr:colOff>
      <xdr:row>42</xdr:row>
      <xdr:rowOff>60960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398DD56-D15D-4D2D-B95D-EABC72DBCD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205740</xdr:colOff>
      <xdr:row>43</xdr:row>
      <xdr:rowOff>160020</xdr:rowOff>
    </xdr:from>
    <xdr:to>
      <xdr:col>8</xdr:col>
      <xdr:colOff>76200</xdr:colOff>
      <xdr:row>58</xdr:row>
      <xdr:rowOff>160020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835D991-0D4E-48F2-85DA-B5A010A30A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556260</xdr:colOff>
      <xdr:row>43</xdr:row>
      <xdr:rowOff>129540</xdr:rowOff>
    </xdr:from>
    <xdr:to>
      <xdr:col>16</xdr:col>
      <xdr:colOff>327660</xdr:colOff>
      <xdr:row>58</xdr:row>
      <xdr:rowOff>129540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E0D2087-3387-48BB-B10A-CC5F424DFC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236220</xdr:colOff>
      <xdr:row>60</xdr:row>
      <xdr:rowOff>45720</xdr:rowOff>
    </xdr:from>
    <xdr:to>
      <xdr:col>8</xdr:col>
      <xdr:colOff>45720</xdr:colOff>
      <xdr:row>75</xdr:row>
      <xdr:rowOff>45720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AB205A9-72B1-4826-8B9C-5A2D7307A2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60</xdr:row>
      <xdr:rowOff>0</xdr:rowOff>
    </xdr:from>
    <xdr:to>
      <xdr:col>16</xdr:col>
      <xdr:colOff>304800</xdr:colOff>
      <xdr:row>75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AE6203D-C067-4259-A659-A04410CF73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0</xdr:colOff>
      <xdr:row>8</xdr:row>
      <xdr:rowOff>0</xdr:rowOff>
    </xdr:from>
    <xdr:to>
      <xdr:col>18</xdr:col>
      <xdr:colOff>304800</xdr:colOff>
      <xdr:row>26</xdr:row>
      <xdr:rowOff>7620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2794394-0676-4DF7-B060-C28FF24D8D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472440</xdr:colOff>
      <xdr:row>2</xdr:row>
      <xdr:rowOff>45720</xdr:rowOff>
    </xdr:from>
    <xdr:to>
      <xdr:col>18</xdr:col>
      <xdr:colOff>198120</xdr:colOff>
      <xdr:row>13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5D8B45-FCC4-8DC5-32DE-8C91326C26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017729-CA3B-4913-8945-7451F1457F4B}" name="Table1" displayName="Table1" ref="B3:N18" totalsRowShown="0" headerRowDxfId="15" dataDxfId="13" headerRowBorderDxfId="14" tableBorderDxfId="12" dataCellStyle="Currency">
  <autoFilter ref="B3:N18" xr:uid="{DD017729-CA3B-4913-8945-7451F1457F4B}"/>
  <tableColumns count="13">
    <tableColumn id="1" xr3:uid="{23191B25-BCC6-40A2-A9E6-12C5166D4739}" name="Expense" dataDxfId="11"/>
    <tableColumn id="2" xr3:uid="{E397F641-AD0E-4F84-AE83-3934A9D8B064}" name="Jan" dataDxfId="10" dataCellStyle="Currency"/>
    <tableColumn id="3" xr3:uid="{26DA98E4-12C5-4F21-A292-A309F0766213}" name="Feb" dataDxfId="9" dataCellStyle="Currency"/>
    <tableColumn id="4" xr3:uid="{26A63E83-4AD6-4EE5-9661-09A7FCFF4BFF}" name="Mar" dataDxfId="8" dataCellStyle="Currency"/>
    <tableColumn id="5" xr3:uid="{A3380E74-E64A-447C-A9C9-CCDF238F797B}" name="Apr" dataDxfId="7" dataCellStyle="Currency"/>
    <tableColumn id="6" xr3:uid="{2A786FA0-1DF4-4409-BB83-5CE0C00B1C82}" name="May"/>
    <tableColumn id="7" xr3:uid="{5D2E0E5C-3DD0-4F86-A9FB-13CC8C1A4293}" name="Jun" dataDxfId="6" dataCellStyle="Currency"/>
    <tableColumn id="8" xr3:uid="{3776263A-3102-421E-8AB6-64BC79AFD16C}" name="Jul" dataDxfId="5" dataCellStyle="Currency"/>
    <tableColumn id="9" xr3:uid="{FFAEE8B5-86E8-4FDE-A0F6-3927CD597DF2}" name="Aug" dataDxfId="4" dataCellStyle="Currency"/>
    <tableColumn id="10" xr3:uid="{335B60AC-B453-4CEE-A285-7FCA4ACA7E95}" name="Sep" dataDxfId="3" dataCellStyle="Currency"/>
    <tableColumn id="11" xr3:uid="{DACDEAAB-A94A-4FB3-B3AA-EB29294EEF00}" name="Oct" dataDxfId="2" dataCellStyle="Currency"/>
    <tableColumn id="12" xr3:uid="{12446C2C-D180-457F-9375-BBEACC34D8A0}" name="Nov" dataDxfId="1" dataCellStyle="Currency"/>
    <tableColumn id="13" xr3:uid="{F6309AC5-FD11-4F5C-AFC0-6A23D57F2D38}" name="Dec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6786-E536-4061-82E8-DE19D40D4372}">
  <dimension ref="A1:R5"/>
  <sheetViews>
    <sheetView topLeftCell="A34" workbookViewId="0">
      <selection activeCell="S46" sqref="S46"/>
    </sheetView>
  </sheetViews>
  <sheetFormatPr defaultRowHeight="14.4" x14ac:dyDescent="0.3"/>
  <cols>
    <col min="1" max="16384" width="8.88671875" style="1"/>
  </cols>
  <sheetData>
    <row r="1" spans="1:18" x14ac:dyDescent="0.3">
      <c r="A1" s="54" t="s">
        <v>27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</row>
    <row r="2" spans="1:18" x14ac:dyDescent="0.3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</row>
    <row r="3" spans="1:18" x14ac:dyDescent="0.3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18" x14ac:dyDescent="0.3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</row>
    <row r="5" spans="1:18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</row>
  </sheetData>
  <mergeCells count="1">
    <mergeCell ref="A1:R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031F9-8890-495D-8C8B-0CA06B9788BB}">
  <dimension ref="A2:T36"/>
  <sheetViews>
    <sheetView showGridLines="0" tabSelected="1" workbookViewId="0">
      <selection activeCell="B32" sqref="B32"/>
    </sheetView>
  </sheetViews>
  <sheetFormatPr defaultRowHeight="14.4" x14ac:dyDescent="0.3"/>
  <cols>
    <col min="2" max="2" width="9.77734375" customWidth="1"/>
    <col min="3" max="6" width="10.109375" bestFit="1" customWidth="1"/>
    <col min="15" max="15" width="10" bestFit="1" customWidth="1"/>
    <col min="17" max="17" width="14.5546875" customWidth="1"/>
    <col min="18" max="19" width="12.109375" customWidth="1"/>
  </cols>
  <sheetData>
    <row r="2" spans="1:20" ht="28.2" x14ac:dyDescent="0.5">
      <c r="C2" s="56" t="s">
        <v>28</v>
      </c>
      <c r="D2" s="56"/>
      <c r="H2" s="63">
        <v>2023</v>
      </c>
      <c r="I2" s="63"/>
      <c r="Q2" s="57" t="s">
        <v>34</v>
      </c>
      <c r="R2" s="57"/>
      <c r="S2" s="12">
        <v>3873</v>
      </c>
    </row>
    <row r="3" spans="1:20" x14ac:dyDescent="0.3">
      <c r="B3" s="47" t="s">
        <v>37</v>
      </c>
      <c r="C3" s="47" t="s">
        <v>0</v>
      </c>
      <c r="D3" s="47" t="s">
        <v>1</v>
      </c>
      <c r="E3" s="47" t="s">
        <v>2</v>
      </c>
      <c r="F3" s="47" t="s">
        <v>3</v>
      </c>
      <c r="G3" s="47" t="s">
        <v>4</v>
      </c>
      <c r="H3" s="47" t="s">
        <v>5</v>
      </c>
      <c r="I3" s="47" t="s">
        <v>6</v>
      </c>
      <c r="J3" s="47" t="s">
        <v>7</v>
      </c>
      <c r="K3" s="47" t="s">
        <v>8</v>
      </c>
      <c r="L3" s="47" t="s">
        <v>9</v>
      </c>
      <c r="M3" s="47" t="s">
        <v>10</v>
      </c>
      <c r="N3" s="47" t="s">
        <v>11</v>
      </c>
      <c r="O3" s="10" t="s">
        <v>33</v>
      </c>
    </row>
    <row r="4" spans="1:20" x14ac:dyDescent="0.3">
      <c r="B4" s="11"/>
      <c r="C4" s="53">
        <f>SUM(C5:C18)</f>
        <v>6158.0599999999995</v>
      </c>
      <c r="D4" s="53">
        <f t="shared" ref="D4:N4" si="0">SUM(D5:D18)</f>
        <v>7203.83</v>
      </c>
      <c r="E4" s="53">
        <f t="shared" si="0"/>
        <v>4823.62</v>
      </c>
      <c r="F4" s="53">
        <f t="shared" si="0"/>
        <v>6962.7</v>
      </c>
      <c r="G4" s="53">
        <f t="shared" si="0"/>
        <v>7080.07</v>
      </c>
      <c r="H4" s="53">
        <f t="shared" si="0"/>
        <v>0</v>
      </c>
      <c r="I4" s="53">
        <f t="shared" si="0"/>
        <v>0</v>
      </c>
      <c r="J4" s="53">
        <f t="shared" si="0"/>
        <v>0</v>
      </c>
      <c r="K4" s="53">
        <f t="shared" si="0"/>
        <v>0</v>
      </c>
      <c r="L4" s="53">
        <f t="shared" si="0"/>
        <v>0</v>
      </c>
      <c r="M4" s="53">
        <f t="shared" si="0"/>
        <v>0</v>
      </c>
      <c r="N4" s="53">
        <f t="shared" si="0"/>
        <v>0</v>
      </c>
      <c r="O4" s="53">
        <f>SUM(C4:N4)</f>
        <v>32228.28</v>
      </c>
    </row>
    <row r="5" spans="1:20" x14ac:dyDescent="0.3">
      <c r="A5" s="2"/>
      <c r="B5" s="6" t="s">
        <v>12</v>
      </c>
      <c r="C5" s="26">
        <v>2816</v>
      </c>
      <c r="D5" s="27">
        <v>2816</v>
      </c>
      <c r="E5" s="26">
        <v>2816</v>
      </c>
      <c r="F5" s="27">
        <v>2816</v>
      </c>
      <c r="G5" s="27">
        <v>2816</v>
      </c>
      <c r="H5" s="29"/>
      <c r="I5" s="28"/>
      <c r="J5" s="29"/>
      <c r="K5" s="28"/>
      <c r="L5" s="29"/>
      <c r="M5" s="28"/>
      <c r="N5" s="29"/>
      <c r="O5" s="3"/>
    </row>
    <row r="6" spans="1:20" x14ac:dyDescent="0.3">
      <c r="A6" s="2"/>
      <c r="B6" s="5" t="s">
        <v>13</v>
      </c>
      <c r="C6" s="30">
        <v>375.5</v>
      </c>
      <c r="D6" s="31">
        <v>328.5</v>
      </c>
      <c r="E6" s="30">
        <v>350.58</v>
      </c>
      <c r="F6" s="31">
        <v>378.59</v>
      </c>
      <c r="G6" s="32">
        <f>SUM(112,23,65,35.68,12.27,3.62,69,6.57,16)</f>
        <v>343.14000000000004</v>
      </c>
      <c r="H6" s="33"/>
      <c r="I6" s="32"/>
      <c r="J6" s="33"/>
      <c r="K6" s="32"/>
      <c r="L6" s="33"/>
      <c r="M6" s="32"/>
      <c r="N6" s="33"/>
    </row>
    <row r="7" spans="1:20" x14ac:dyDescent="0.3">
      <c r="A7" s="2"/>
      <c r="B7" s="4" t="s">
        <v>38</v>
      </c>
      <c r="C7" s="34">
        <v>136</v>
      </c>
      <c r="D7" s="35">
        <v>147.47999999999999</v>
      </c>
      <c r="E7" s="34">
        <v>223</v>
      </c>
      <c r="F7" s="35">
        <v>832.12</v>
      </c>
      <c r="G7" s="36">
        <f>SUM(38,136,52,90,168.37,44)</f>
        <v>528.37</v>
      </c>
      <c r="H7" s="37"/>
      <c r="I7" s="36"/>
      <c r="J7" s="37"/>
      <c r="K7" s="36"/>
      <c r="L7" s="37"/>
      <c r="M7" s="36"/>
      <c r="N7" s="37"/>
    </row>
    <row r="8" spans="1:20" x14ac:dyDescent="0.3">
      <c r="A8" s="2"/>
      <c r="B8" s="5" t="s">
        <v>14</v>
      </c>
      <c r="C8" s="30">
        <v>221.38</v>
      </c>
      <c r="D8" s="31">
        <v>109</v>
      </c>
      <c r="E8" s="30">
        <v>251</v>
      </c>
      <c r="F8" s="31">
        <v>220.28</v>
      </c>
      <c r="G8" s="32">
        <f>SUM(24,53,36,44,26,33,18,11.5,70)</f>
        <v>315.5</v>
      </c>
      <c r="H8" s="33"/>
      <c r="I8" s="32"/>
      <c r="J8" s="33"/>
      <c r="K8" s="32"/>
      <c r="L8" s="33"/>
      <c r="M8" s="32"/>
      <c r="N8" s="33"/>
    </row>
    <row r="9" spans="1:20" x14ac:dyDescent="0.3">
      <c r="A9" s="2"/>
      <c r="B9" s="4" t="s">
        <v>15</v>
      </c>
      <c r="C9" s="34">
        <v>544.1</v>
      </c>
      <c r="D9" s="35">
        <v>216.56</v>
      </c>
      <c r="E9" s="34">
        <v>304.57</v>
      </c>
      <c r="F9" s="35">
        <v>456.72</v>
      </c>
      <c r="G9" s="36">
        <v>1163.77</v>
      </c>
      <c r="H9" s="37"/>
      <c r="I9" s="36"/>
      <c r="J9" s="37"/>
      <c r="K9" s="36"/>
      <c r="L9" s="37"/>
      <c r="M9" s="36"/>
      <c r="N9" s="37"/>
      <c r="O9" s="3"/>
    </row>
    <row r="10" spans="1:20" x14ac:dyDescent="0.3">
      <c r="A10" s="2"/>
      <c r="B10" s="5" t="s">
        <v>16</v>
      </c>
      <c r="C10" s="30">
        <v>1128</v>
      </c>
      <c r="D10" s="31">
        <v>13</v>
      </c>
      <c r="E10" s="30">
        <v>0</v>
      </c>
      <c r="F10" s="31">
        <v>598</v>
      </c>
      <c r="G10" s="32">
        <f>SUM(33,50,187,400,180)</f>
        <v>850</v>
      </c>
      <c r="H10" s="33"/>
      <c r="I10" s="32"/>
      <c r="J10" s="33"/>
      <c r="K10" s="32"/>
      <c r="L10" s="33"/>
      <c r="M10" s="32"/>
      <c r="N10" s="33"/>
    </row>
    <row r="11" spans="1:20" x14ac:dyDescent="0.3">
      <c r="A11" s="2"/>
      <c r="B11" s="4" t="s">
        <v>24</v>
      </c>
      <c r="C11" s="34">
        <v>157.79</v>
      </c>
      <c r="D11" s="35">
        <v>265</v>
      </c>
      <c r="E11" s="34">
        <v>105</v>
      </c>
      <c r="F11" s="35">
        <v>211</v>
      </c>
      <c r="G11" s="36">
        <v>69</v>
      </c>
      <c r="H11" s="37"/>
      <c r="I11" s="36"/>
      <c r="J11" s="37"/>
      <c r="K11" s="36"/>
      <c r="L11" s="37"/>
      <c r="M11" s="36"/>
      <c r="N11" s="37"/>
    </row>
    <row r="12" spans="1:20" x14ac:dyDescent="0.3">
      <c r="A12" s="2"/>
      <c r="B12" s="5" t="s">
        <v>17</v>
      </c>
      <c r="C12" s="30">
        <v>80</v>
      </c>
      <c r="D12" s="31">
        <v>80</v>
      </c>
      <c r="E12" s="30">
        <v>80</v>
      </c>
      <c r="F12" s="31">
        <v>80</v>
      </c>
      <c r="G12" s="32">
        <v>86</v>
      </c>
      <c r="H12" s="33"/>
      <c r="I12" s="32"/>
      <c r="J12" s="33"/>
      <c r="K12" s="32"/>
      <c r="L12" s="33"/>
      <c r="M12" s="32"/>
      <c r="N12" s="33"/>
    </row>
    <row r="13" spans="1:20" x14ac:dyDescent="0.3">
      <c r="A13" s="2"/>
      <c r="B13" s="4" t="s">
        <v>18</v>
      </c>
      <c r="C13" s="34">
        <v>57</v>
      </c>
      <c r="D13" s="35">
        <v>172</v>
      </c>
      <c r="E13" s="34">
        <v>65</v>
      </c>
      <c r="F13" s="35">
        <v>81</v>
      </c>
      <c r="G13" s="36">
        <f>SUM(57,50,56)</f>
        <v>163</v>
      </c>
      <c r="H13" s="37"/>
      <c r="I13" s="36"/>
      <c r="J13" s="37"/>
      <c r="K13" s="36"/>
      <c r="L13" s="37"/>
      <c r="M13" s="36"/>
      <c r="N13" s="37"/>
      <c r="O13" s="3"/>
    </row>
    <row r="14" spans="1:20" x14ac:dyDescent="0.3">
      <c r="A14" s="2"/>
      <c r="B14" s="5" t="s">
        <v>19</v>
      </c>
      <c r="C14" s="30">
        <v>160</v>
      </c>
      <c r="D14" s="31">
        <v>355</v>
      </c>
      <c r="E14" s="30">
        <v>146.18</v>
      </c>
      <c r="F14" s="31">
        <v>169.7</v>
      </c>
      <c r="G14" s="32">
        <v>202</v>
      </c>
      <c r="H14" s="33"/>
      <c r="I14" s="32"/>
      <c r="J14" s="33"/>
      <c r="K14" s="32"/>
      <c r="L14" s="33"/>
      <c r="M14" s="32"/>
      <c r="N14" s="33"/>
    </row>
    <row r="15" spans="1:20" ht="15.6" x14ac:dyDescent="0.3">
      <c r="A15" s="2"/>
      <c r="B15" s="4" t="s">
        <v>22</v>
      </c>
      <c r="C15" s="34">
        <v>353</v>
      </c>
      <c r="D15" s="35">
        <v>353</v>
      </c>
      <c r="E15" s="34">
        <v>353</v>
      </c>
      <c r="F15" s="35">
        <v>353</v>
      </c>
      <c r="G15" s="35">
        <v>353</v>
      </c>
      <c r="H15" s="37"/>
      <c r="I15" s="36"/>
      <c r="J15" s="37"/>
      <c r="K15" s="36"/>
      <c r="L15" s="37"/>
      <c r="M15" s="36"/>
      <c r="N15" s="37"/>
      <c r="Q15" s="43" t="s">
        <v>31</v>
      </c>
      <c r="R15" s="44" t="s">
        <v>32</v>
      </c>
      <c r="S15" s="42"/>
      <c r="T15" s="42"/>
    </row>
    <row r="16" spans="1:20" x14ac:dyDescent="0.3">
      <c r="A16" s="2"/>
      <c r="B16" s="6" t="s">
        <v>25</v>
      </c>
      <c r="C16" s="26">
        <v>104.29</v>
      </c>
      <c r="D16" s="27">
        <v>104.29</v>
      </c>
      <c r="E16" s="26">
        <v>104.29</v>
      </c>
      <c r="F16" s="27">
        <v>104.29</v>
      </c>
      <c r="G16" s="27">
        <v>104.29</v>
      </c>
      <c r="H16" s="29"/>
      <c r="I16" s="28"/>
      <c r="J16" s="29"/>
      <c r="K16" s="28"/>
      <c r="L16" s="29"/>
      <c r="M16" s="28"/>
      <c r="N16" s="29"/>
      <c r="Q16" s="12">
        <f>IF(ISBLANK(S2),0,S2)</f>
        <v>3873</v>
      </c>
      <c r="R16" s="12">
        <f>Q16+(O22-(O30+O4))</f>
        <v>4888.7200000000012</v>
      </c>
      <c r="S16" s="41"/>
    </row>
    <row r="17" spans="1:19" x14ac:dyDescent="0.3">
      <c r="A17" s="2"/>
      <c r="B17" s="5" t="s">
        <v>26</v>
      </c>
      <c r="C17" s="30">
        <v>25</v>
      </c>
      <c r="D17" s="31">
        <v>50</v>
      </c>
      <c r="E17" s="26">
        <v>25</v>
      </c>
      <c r="F17" s="31">
        <v>25</v>
      </c>
      <c r="G17" s="31">
        <v>50</v>
      </c>
      <c r="H17" s="33"/>
      <c r="I17" s="32"/>
      <c r="J17" s="33"/>
      <c r="K17" s="32"/>
      <c r="L17" s="33"/>
      <c r="M17" s="32"/>
      <c r="N17" s="33"/>
    </row>
    <row r="18" spans="1:19" x14ac:dyDescent="0.3">
      <c r="A18" s="2"/>
      <c r="B18" s="48" t="s">
        <v>20</v>
      </c>
      <c r="C18" s="49"/>
      <c r="D18" s="50">
        <v>2194</v>
      </c>
      <c r="E18" s="49"/>
      <c r="F18" s="50">
        <v>637</v>
      </c>
      <c r="G18" s="51">
        <v>36</v>
      </c>
      <c r="H18" s="52"/>
      <c r="I18" s="51"/>
      <c r="J18" s="52"/>
      <c r="K18" s="51"/>
      <c r="L18" s="52"/>
      <c r="M18" s="51"/>
      <c r="N18" s="52"/>
    </row>
    <row r="20" spans="1:19" ht="17.399999999999999" x14ac:dyDescent="0.3">
      <c r="C20" s="56" t="s">
        <v>29</v>
      </c>
      <c r="D20" s="56"/>
    </row>
    <row r="21" spans="1:19" x14ac:dyDescent="0.3">
      <c r="B21" s="10"/>
      <c r="C21" s="10" t="s">
        <v>0</v>
      </c>
      <c r="D21" s="10" t="s">
        <v>1</v>
      </c>
      <c r="E21" s="10" t="s">
        <v>2</v>
      </c>
      <c r="F21" s="10" t="s">
        <v>3</v>
      </c>
      <c r="G21" s="10" t="s">
        <v>4</v>
      </c>
      <c r="H21" s="10" t="s">
        <v>5</v>
      </c>
      <c r="I21" s="10" t="s">
        <v>6</v>
      </c>
      <c r="J21" s="10" t="s">
        <v>7</v>
      </c>
      <c r="K21" s="10" t="s">
        <v>8</v>
      </c>
      <c r="L21" s="10" t="s">
        <v>9</v>
      </c>
      <c r="M21" s="10" t="s">
        <v>10</v>
      </c>
      <c r="N21" s="10" t="s">
        <v>11</v>
      </c>
      <c r="O21" s="10" t="s">
        <v>33</v>
      </c>
      <c r="Q21" s="45"/>
      <c r="R21" s="45"/>
      <c r="S21" s="45"/>
    </row>
    <row r="22" spans="1:19" x14ac:dyDescent="0.3">
      <c r="B22" s="11"/>
      <c r="C22" s="53">
        <f>SUM(C23:C25)</f>
        <v>8001</v>
      </c>
      <c r="D22" s="53">
        <f t="shared" ref="D22:N22" si="1">SUM(D23:D25)</f>
        <v>7800</v>
      </c>
      <c r="E22" s="53">
        <f t="shared" si="1"/>
        <v>8001</v>
      </c>
      <c r="F22" s="53">
        <f t="shared" si="1"/>
        <v>8121</v>
      </c>
      <c r="G22" s="53">
        <f>SUM(G23:G25)</f>
        <v>8121</v>
      </c>
      <c r="H22" s="53">
        <f t="shared" si="1"/>
        <v>0</v>
      </c>
      <c r="I22" s="53">
        <f t="shared" si="1"/>
        <v>0</v>
      </c>
      <c r="J22" s="53">
        <f t="shared" si="1"/>
        <v>0</v>
      </c>
      <c r="K22" s="53">
        <f t="shared" si="1"/>
        <v>0</v>
      </c>
      <c r="L22" s="53">
        <f t="shared" si="1"/>
        <v>0</v>
      </c>
      <c r="M22" s="53">
        <f t="shared" si="1"/>
        <v>0</v>
      </c>
      <c r="N22" s="53">
        <f t="shared" si="1"/>
        <v>0</v>
      </c>
      <c r="O22" s="53">
        <f>SUM(C22:N22)</f>
        <v>40044</v>
      </c>
      <c r="Q22" s="45"/>
      <c r="R22" s="45"/>
      <c r="S22" s="45"/>
    </row>
    <row r="23" spans="1:19" ht="23.4" x14ac:dyDescent="0.45">
      <c r="B23" s="6" t="s">
        <v>23</v>
      </c>
      <c r="C23" s="26">
        <v>7800</v>
      </c>
      <c r="D23" s="26">
        <v>7800</v>
      </c>
      <c r="E23" s="26">
        <v>7800</v>
      </c>
      <c r="F23" s="27">
        <v>7920</v>
      </c>
      <c r="G23" s="27">
        <v>7920</v>
      </c>
      <c r="H23" s="29"/>
      <c r="I23" s="28"/>
      <c r="J23" s="29"/>
      <c r="K23" s="28"/>
      <c r="L23" s="29"/>
      <c r="M23" s="28"/>
      <c r="N23" s="29"/>
      <c r="Q23" s="62">
        <f>(Q27/S2)</f>
        <v>0.26225664859282238</v>
      </c>
      <c r="R23" s="62"/>
      <c r="S23" s="62"/>
    </row>
    <row r="24" spans="1:19" ht="15.6" x14ac:dyDescent="0.3">
      <c r="B24" s="5" t="s">
        <v>21</v>
      </c>
      <c r="C24" s="34">
        <v>201</v>
      </c>
      <c r="D24" s="35"/>
      <c r="E24" s="34">
        <v>201</v>
      </c>
      <c r="F24" s="35">
        <v>201</v>
      </c>
      <c r="G24" s="36">
        <v>201</v>
      </c>
      <c r="H24" s="33"/>
      <c r="I24" s="32"/>
      <c r="J24" s="33"/>
      <c r="K24" s="32"/>
      <c r="L24" s="33"/>
      <c r="M24" s="32"/>
      <c r="N24" s="33"/>
      <c r="Q24" s="58" t="s">
        <v>36</v>
      </c>
      <c r="R24" s="60"/>
      <c r="S24" s="60"/>
    </row>
    <row r="25" spans="1:19" x14ac:dyDescent="0.3">
      <c r="B25" s="4"/>
      <c r="C25" s="34"/>
      <c r="D25" s="35"/>
      <c r="E25" s="34"/>
      <c r="F25" s="35"/>
      <c r="G25" s="36"/>
      <c r="H25" s="37"/>
      <c r="I25" s="36"/>
      <c r="J25" s="37"/>
      <c r="K25" s="36"/>
      <c r="L25" s="37"/>
      <c r="M25" s="36"/>
      <c r="N25" s="37"/>
      <c r="Q25" s="45"/>
      <c r="R25" s="45"/>
      <c r="S25" s="45"/>
    </row>
    <row r="26" spans="1:19" x14ac:dyDescent="0.3">
      <c r="B26" s="5"/>
      <c r="C26" s="30"/>
      <c r="D26" s="31"/>
      <c r="E26" s="30"/>
      <c r="F26" s="31"/>
      <c r="G26" s="32"/>
      <c r="H26" s="33"/>
      <c r="I26" s="32"/>
      <c r="J26" s="33"/>
      <c r="K26" s="32"/>
      <c r="L26" s="33"/>
      <c r="M26" s="32"/>
      <c r="N26" s="33"/>
      <c r="Q26" s="45"/>
      <c r="R26" s="45"/>
      <c r="S26" s="45"/>
    </row>
    <row r="27" spans="1:19" ht="23.4" x14ac:dyDescent="0.45">
      <c r="B27" s="38"/>
      <c r="C27" s="39"/>
      <c r="D27" s="39"/>
      <c r="E27" s="39"/>
      <c r="F27" s="39"/>
      <c r="G27" s="40"/>
      <c r="H27" s="40"/>
      <c r="I27" s="40"/>
      <c r="J27" s="40"/>
      <c r="K27" s="40"/>
      <c r="L27" s="40"/>
      <c r="M27" s="40"/>
      <c r="N27" s="40"/>
      <c r="Q27" s="61">
        <f>R16-Q16</f>
        <v>1015.7200000000012</v>
      </c>
      <c r="R27" s="61"/>
      <c r="S27" s="61"/>
    </row>
    <row r="28" spans="1:19" ht="17.399999999999999" x14ac:dyDescent="0.3">
      <c r="B28" s="38"/>
      <c r="C28" s="56" t="s">
        <v>30</v>
      </c>
      <c r="D28" s="56"/>
      <c r="E28" s="39"/>
      <c r="F28" s="39"/>
      <c r="G28" s="40"/>
      <c r="H28" s="40"/>
      <c r="I28" s="40"/>
      <c r="J28" s="40"/>
      <c r="K28" s="40"/>
      <c r="L28" s="40"/>
      <c r="M28" s="40"/>
      <c r="N28" s="40"/>
      <c r="Q28" s="58" t="s">
        <v>35</v>
      </c>
      <c r="R28" s="59"/>
      <c r="S28" s="59"/>
    </row>
    <row r="29" spans="1:19" x14ac:dyDescent="0.3">
      <c r="B29" s="10"/>
      <c r="C29" s="10" t="s">
        <v>0</v>
      </c>
      <c r="D29" s="10" t="s">
        <v>1</v>
      </c>
      <c r="E29" s="10" t="s">
        <v>2</v>
      </c>
      <c r="F29" s="10" t="s">
        <v>3</v>
      </c>
      <c r="G29" s="10" t="s">
        <v>4</v>
      </c>
      <c r="H29" s="10" t="s">
        <v>5</v>
      </c>
      <c r="I29" s="10" t="s">
        <v>6</v>
      </c>
      <c r="J29" s="10" t="s">
        <v>7</v>
      </c>
      <c r="K29" s="10" t="s">
        <v>8</v>
      </c>
      <c r="L29" s="10" t="s">
        <v>9</v>
      </c>
      <c r="M29" s="10" t="s">
        <v>10</v>
      </c>
      <c r="N29" s="10" t="s">
        <v>11</v>
      </c>
      <c r="O29" s="10" t="s">
        <v>33</v>
      </c>
      <c r="Q29" s="45"/>
      <c r="R29" s="45"/>
      <c r="S29" s="45"/>
    </row>
    <row r="30" spans="1:19" x14ac:dyDescent="0.3">
      <c r="B30" s="11"/>
      <c r="C30" s="53">
        <f>SUM(C31:C32)</f>
        <v>1100</v>
      </c>
      <c r="D30" s="53">
        <f t="shared" ref="D30:N30" si="2">SUM(D31:D32)</f>
        <v>1100</v>
      </c>
      <c r="E30" s="53">
        <f t="shared" si="2"/>
        <v>1100</v>
      </c>
      <c r="F30" s="53">
        <f t="shared" si="2"/>
        <v>1500</v>
      </c>
      <c r="G30" s="53">
        <f t="shared" si="2"/>
        <v>2000</v>
      </c>
      <c r="H30" s="53">
        <f t="shared" si="2"/>
        <v>0</v>
      </c>
      <c r="I30" s="53">
        <f t="shared" si="2"/>
        <v>0</v>
      </c>
      <c r="J30" s="53">
        <f t="shared" si="2"/>
        <v>0</v>
      </c>
      <c r="K30" s="53">
        <f t="shared" si="2"/>
        <v>0</v>
      </c>
      <c r="L30" s="53">
        <f t="shared" si="2"/>
        <v>0</v>
      </c>
      <c r="M30" s="53">
        <f t="shared" si="2"/>
        <v>0</v>
      </c>
      <c r="N30" s="53">
        <f t="shared" si="2"/>
        <v>0</v>
      </c>
      <c r="O30" s="53">
        <f>SUM(C30:N30)</f>
        <v>6800</v>
      </c>
      <c r="Q30" s="45"/>
      <c r="R30" s="45"/>
      <c r="S30" s="45"/>
    </row>
    <row r="31" spans="1:19" x14ac:dyDescent="0.3">
      <c r="B31" s="6" t="s">
        <v>39</v>
      </c>
      <c r="C31" s="26">
        <v>500</v>
      </c>
      <c r="D31" s="26">
        <v>500</v>
      </c>
      <c r="E31" s="26">
        <v>500</v>
      </c>
      <c r="F31" s="26">
        <v>500</v>
      </c>
      <c r="G31" s="28">
        <v>500</v>
      </c>
      <c r="H31" s="29"/>
      <c r="I31" s="28"/>
      <c r="J31" s="29"/>
      <c r="K31" s="28"/>
      <c r="L31" s="29"/>
      <c r="M31" s="28"/>
      <c r="N31" s="29"/>
    </row>
    <row r="32" spans="1:19" x14ac:dyDescent="0.3">
      <c r="B32" s="5" t="s">
        <v>40</v>
      </c>
      <c r="C32" s="30">
        <v>600</v>
      </c>
      <c r="D32" s="30">
        <v>600</v>
      </c>
      <c r="E32" s="30">
        <v>600</v>
      </c>
      <c r="F32" s="31">
        <v>1000</v>
      </c>
      <c r="G32" s="32">
        <v>1500</v>
      </c>
      <c r="H32" s="33"/>
      <c r="I32" s="32"/>
      <c r="J32" s="33"/>
      <c r="K32" s="32"/>
      <c r="L32" s="33"/>
      <c r="M32" s="32"/>
      <c r="N32" s="33"/>
    </row>
    <row r="33" spans="2:18" x14ac:dyDescent="0.3">
      <c r="B33" s="9"/>
      <c r="C33" s="17"/>
      <c r="D33" s="18"/>
      <c r="E33" s="17"/>
      <c r="F33" s="18"/>
      <c r="G33" s="19"/>
      <c r="H33" s="20"/>
      <c r="I33" s="19"/>
      <c r="J33" s="20"/>
      <c r="K33" s="19"/>
      <c r="L33" s="20"/>
      <c r="M33" s="19"/>
      <c r="N33" s="20"/>
    </row>
    <row r="34" spans="2:18" x14ac:dyDescent="0.3">
      <c r="B34" s="7"/>
      <c r="C34" s="13"/>
      <c r="D34" s="14"/>
      <c r="E34" s="17"/>
      <c r="F34" s="14"/>
      <c r="G34" s="15"/>
      <c r="H34" s="16"/>
      <c r="I34" s="15"/>
      <c r="J34" s="16"/>
      <c r="K34" s="15"/>
      <c r="L34" s="16"/>
      <c r="M34" s="15"/>
      <c r="N34" s="16"/>
      <c r="R34" s="46"/>
    </row>
    <row r="35" spans="2:18" x14ac:dyDescent="0.3">
      <c r="B35" s="21"/>
      <c r="C35" s="22"/>
      <c r="D35" s="23"/>
      <c r="E35" s="22"/>
      <c r="F35" s="23"/>
      <c r="G35" s="24"/>
      <c r="H35" s="25"/>
      <c r="I35" s="24"/>
      <c r="J35" s="25"/>
      <c r="K35" s="24"/>
      <c r="L35" s="25"/>
      <c r="M35" s="24"/>
      <c r="N35" s="25"/>
    </row>
    <row r="36" spans="2:18" x14ac:dyDescent="0.3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</sheetData>
  <mergeCells count="9">
    <mergeCell ref="C28:D28"/>
    <mergeCell ref="Q2:R2"/>
    <mergeCell ref="Q28:S28"/>
    <mergeCell ref="Q24:S24"/>
    <mergeCell ref="Q27:S27"/>
    <mergeCell ref="Q23:S23"/>
    <mergeCell ref="H2:I2"/>
    <mergeCell ref="C2:D2"/>
    <mergeCell ref="C20:D20"/>
  </mergeCells>
  <conditionalFormatting sqref="C6:N18">
    <cfRule type="cellIs" dxfId="25" priority="10" operator="greaterThan">
      <formula>800</formula>
    </cfRule>
    <cfRule type="cellIs" dxfId="24" priority="9" operator="greaterThan">
      <formula>500</formula>
    </cfRule>
  </conditionalFormatting>
  <conditionalFormatting sqref="C6:N6">
    <cfRule type="cellIs" dxfId="23" priority="8" operator="greaterThan">
      <formula>380</formula>
    </cfRule>
  </conditionalFormatting>
  <conditionalFormatting sqref="C8:G8">
    <cfRule type="cellIs" dxfId="22" priority="7" operator="greaterThan">
      <formula>350</formula>
    </cfRule>
  </conditionalFormatting>
  <conditionalFormatting sqref="C9:G9">
    <cfRule type="cellIs" dxfId="21" priority="6" operator="greaterThan">
      <formula>400</formula>
    </cfRule>
  </conditionalFormatting>
  <conditionalFormatting sqref="C7:N7">
    <cfRule type="cellIs" dxfId="20" priority="5" operator="greaterThan">
      <formula>300</formula>
    </cfRule>
  </conditionalFormatting>
  <conditionalFormatting sqref="C8:N8">
    <cfRule type="cellIs" dxfId="19" priority="4" operator="greaterThan">
      <formula>350</formula>
    </cfRule>
  </conditionalFormatting>
  <conditionalFormatting sqref="C13:N13">
    <cfRule type="cellIs" dxfId="18" priority="3" operator="greaterThan">
      <formula>120</formula>
    </cfRule>
  </conditionalFormatting>
  <conditionalFormatting sqref="C17:N17">
    <cfRule type="cellIs" dxfId="17" priority="2" operator="greaterThan">
      <formula>25</formula>
    </cfRule>
  </conditionalFormatting>
  <conditionalFormatting sqref="C18:N18">
    <cfRule type="cellIs" dxfId="16" priority="1" operator="greaterThan">
      <formula>500</formula>
    </cfRule>
  </conditionalFormatting>
  <pageMargins left="0.7" right="0.7" top="0.75" bottom="0.75" header="0.3" footer="0.3"/>
  <pageSetup orientation="portrait" horizontalDpi="4294967292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Yearly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Guleria</dc:creator>
  <cp:lastModifiedBy>Pankaj Guleria</cp:lastModifiedBy>
  <dcterms:created xsi:type="dcterms:W3CDTF">2023-05-10T02:54:50Z</dcterms:created>
  <dcterms:modified xsi:type="dcterms:W3CDTF">2023-06-06T19:42:40Z</dcterms:modified>
</cp:coreProperties>
</file>