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studio_data" sheetId="2" r:id="rId5"/>
    <sheet state="visible" name="Vinod Chopra Films Financials" sheetId="3" r:id="rId6"/>
    <sheet state="visible" name="financials" sheetId="4" r:id="rId7"/>
    <sheet state="visible" name="actors" sheetId="5" r:id="rId8"/>
    <sheet state="visible" name="movie_actor" sheetId="6" r:id="rId9"/>
    <sheet state="visible" name="movie_actor_cleaned_data" sheetId="7" r:id="rId10"/>
    <sheet state="visible" name="languages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<sst xmlns="http://schemas.openxmlformats.org/spreadsheetml/2006/main" count="367" uniqueCount="201">
  <si>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</si>
  <si>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</si>
  <si>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</si>
  <si>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</si>
  <si>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</si>
  <si>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</si>
  <si>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</si>
  <si>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</si>
  <si>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</si>
  <si>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</si>
  <si>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</si>
  <si>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budget(million)</t>
  </si>
  <si>
    <t>revenue(million)</t>
  </si>
  <si>
    <t>budget(INR)</t>
  </si>
  <si>
    <t>revenue(INR)</t>
  </si>
  <si>
    <t>budget(USD)</t>
  </si>
  <si>
    <t>revenue(USD)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</si>
  <si>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</si>
  <si>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</si>
  <si>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</si>
  <si>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</si>
  <si>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</si>
  <si>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</si>
  <si>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</si>
  <si>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</si>
  <si>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</si>
  <si>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</si>
  <si>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</si>
  <si>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</si>
  <si>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</si>
  <si>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</si>
  <si>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</si>
  <si>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</si>
  <si>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</si>
  <si>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</si>
  <si>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</si>
  <si>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</si>
  <si>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</si>
  <si>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</si>
  <si>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</si>
  <si>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</si>
  <si>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</si>
  <si>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</si>
  <si>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</si>
  <si>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</si>
  <si>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</si>
  <si>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</si>
  <si>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</si>
  <si>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</si>
  <si>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</si>
  <si>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</si>
  <si>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</si>
  <si>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</si>
  <si>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</si>
  <si>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</si>
  <si>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</si>
  <si>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</si>
  <si>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</si>
  <si>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</si>
  <si>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</si>
  <si>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</si>
  <si>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</si>
  <si>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</si>
  <si>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</si>
  <si>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</si>
  <si>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</si>
  <si>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</si>
  <si>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</si>
  <si>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</si>
  <si>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</si>
  <si>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</si>
  <si>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</si>
  <si>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</si>
  <si>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</si>
  <si>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</si>
  <si>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</si>
  <si>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</si>
  <si>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</si>
  <si>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</si>
  <si>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</si>
  <si>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SUM of revenue(INR)</t>
  </si>
  <si>
    <t>Grand Total</t>
  </si>
  <si>
    <t>TOP 5 STUDIOS WITH MOST EARNINGS [INR MILLION]</t>
  </si>
  <si>
    <t>CALCULATIONS OF imdb_rating</t>
  </si>
  <si>
    <t>Mean</t>
  </si>
  <si>
    <t>Median</t>
  </si>
  <si>
    <t>Mode</t>
  </si>
  <si>
    <t>Key Metrics</t>
  </si>
  <si>
    <t>Vinod Chopra Films Consolidated P &amp; L</t>
  </si>
  <si>
    <t>Target</t>
  </si>
  <si>
    <t>Actuals - Target</t>
  </si>
  <si>
    <t>Actuals - Target %</t>
  </si>
  <si>
    <t>Revenue</t>
  </si>
  <si>
    <t>Budget</t>
  </si>
  <si>
    <t>Profit/Loss</t>
  </si>
  <si>
    <t>Profit/Loss %</t>
  </si>
  <si>
    <t>Total Bollywood Revenue</t>
  </si>
  <si>
    <t>Market Share %</t>
  </si>
  <si>
    <t>movie_title</t>
  </si>
  <si>
    <t>Billions</t>
  </si>
  <si>
    <t>INR</t>
  </si>
  <si>
    <t>Millions</t>
  </si>
  <si>
    <t>USD</t>
  </si>
  <si>
    <t>Total Movies</t>
  </si>
  <si>
    <t>Total Budget INR</t>
  </si>
  <si>
    <t>Total Revenue INR</t>
  </si>
  <si>
    <t>Total Budget USD</t>
  </si>
  <si>
    <t>Total Revenue USD</t>
  </si>
  <si>
    <t>Total Hollywood Movies</t>
  </si>
  <si>
    <t>Total Hollywood Revenue INR</t>
  </si>
  <si>
    <t>Avg Hollywood Revenue INR</t>
  </si>
  <si>
    <t xml:space="preserve"> % Revenue from Hollywood</t>
  </si>
  <si>
    <t>Total Bollywood Movies</t>
  </si>
  <si>
    <t>Total Bollywood Revenue INR</t>
  </si>
  <si>
    <t>Avg Bollywood Revenue INR</t>
  </si>
  <si>
    <t xml:space="preserve"> % Revenue from Bollywood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</si>
  <si>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</si>
  <si>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</si>
  <si>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</si>
  <si>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</si>
  <si>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</si>
  <si>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</si>
  <si>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</si>
  <si>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</si>
  <si>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</si>
  <si>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</si>
  <si>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</si>
  <si>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</si>
  <si>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</si>
  <si>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</si>
  <si>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</si>
  <si>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</si>
  <si>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</si>
  <si>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</si>
  <si>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</si>
  <si>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</si>
  <si>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</si>
  <si>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</si>
  <si>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</si>
  <si>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</si>
  <si>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</si>
  <si>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</si>
  <si>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</si>
  <si>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</si>
  <si>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</si>
  <si>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</si>
  <si>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</si>
  <si>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</si>
  <si>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</si>
  <si>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</si>
  <si>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</si>
  <si>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</si>
  <si>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</si>
  <si>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</si>
  <si>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</si>
  <si>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</si>
  <si>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</si>
  <si>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</si>
  <si>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</si>
  <si>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</si>
  <si>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</si>
  <si>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</si>
  <si>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</si>
  <si>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</si>
  <si>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</si>
  <si>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</si>
  <si>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</si>
  <si>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</si>
  <si>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</si>
  <si>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</si>
  <si>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</si>
  <si>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</si>
  <si>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</si>
  <si>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</si>
  <si>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</si>
  <si>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</si>
  <si>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</si>
  <si>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</si>
  <si>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</si>
  <si>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</si>
  <si>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</si>
  <si>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</si>
  <si>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</si>
  <si>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</si>
  <si>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</si>
  <si>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</si>
  <si>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movie</t>
  </si>
  <si>
    <t>Actors Name</t>
  </si>
  <si>
    <t>unique_movie_id</t>
  </si>
  <si>
    <t>actors_name</t>
  </si>
  <si>
    <t>movie_name</t>
  </si>
  <si>
    <t>count of movies</t>
  </si>
  <si>
    <t>Hindi</t>
  </si>
  <si>
    <t>Telugu</t>
  </si>
  <si>
    <t>Kannada</t>
  </si>
  <si>
    <t>Tamil</t>
  </si>
  <si>
    <t>N/A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</si>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</sst>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₹]#,##0.00"/>
    <numFmt numFmtId="165" formatCode="&quot;$&quot;#,##0.00"/>
    <numFmt numFmtId="166" formatCode="[$$]#,##0.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  <scheme val="minor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2" fontId="1" numFmtId="2" xfId="0" applyAlignment="1" applyBorder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2" xfId="0" applyFont="1" applyNumberFormat="1"/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2" numFmtId="165" xfId="0" applyFont="1" applyNumberFormat="1"/>
    <xf borderId="0" fillId="0" fontId="2" numFmtId="165" xfId="0" applyAlignment="1" applyFont="1" applyNumberFormat="1">
      <alignment readingOrder="0"/>
    </xf>
    <xf borderId="0" fillId="0" fontId="2" numFmtId="10" xfId="0" applyFont="1" applyNumberFormat="1"/>
    <xf borderId="0" fillId="0" fontId="4" numFmtId="10" xfId="0" applyFont="1" applyNumberFormat="1"/>
    <xf borderId="0" fillId="2" fontId="1" numFmtId="0" xfId="0" applyAlignment="1" applyFont="1">
      <alignment readingOrder="0"/>
    </xf>
    <xf borderId="0" fillId="4" fontId="2" numFmtId="0" xfId="0" applyFill="1" applyFont="1"/>
    <xf borderId="0" fillId="4" fontId="2" numFmtId="164" xfId="0" applyFont="1" applyNumberFormat="1"/>
    <xf borderId="0" fillId="4" fontId="2" numFmtId="164" xfId="0" applyFont="1" applyNumberFormat="1"/>
    <xf borderId="0" fillId="4" fontId="2" numFmtId="166" xfId="0" applyFont="1" applyNumberFormat="1"/>
    <xf borderId="0" fillId="4" fontId="2" numFmtId="166" xfId="0" applyFont="1" applyNumberFormat="1"/>
    <xf borderId="0" fillId="4" fontId="2" numFmtId="10" xfId="0" applyFont="1" applyNumberFormat="1"/>
    <xf borderId="0" fillId="5" fontId="2" numFmtId="0" xfId="0" applyFill="1" applyFont="1"/>
    <xf borderId="0" fillId="4" fontId="2" numFmtId="2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</dxfs>
  <tableStyles count="5">
    <tableStyle count="3" pivot="0" name="movies-style">
      <tableStyleElement dxfId="1" type="headerRow"/>
      <tableStyleElement dxfId="2" type="firstRowStripe"/>
      <tableStyleElement dxfId="3" type="secondRowStripe"/>
    </tableStyle>
    <tableStyle count="3" pivot="0" name="financials-style">
      <tableStyleElement dxfId="1" type="headerRow"/>
      <tableStyleElement dxfId="2" type="firstRowStripe"/>
      <tableStyleElement dxfId="3" type="secondRowStripe"/>
    </tableStyle>
    <tableStyle count="3" pivot="0" name="actors-style">
      <tableStyleElement dxfId="1" type="headerRow"/>
      <tableStyleElement dxfId="2" type="firstRowStripe"/>
      <tableStyleElement dxfId="3" type="secondRowStripe"/>
    </tableStyle>
    <tableStyle count="3" pivot="0" name="movie_actor-style">
      <tableStyleElement dxfId="1" type="headerRow"/>
      <tableStyleElement dxfId="2" type="firstRowStripe"/>
      <tableStyleElement dxfId="3" type="secondRowStripe"/>
    </tableStyle>
    <tableStyle count="3" pivot="0" name="languag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1:Q40" sheet="movies"/>
  </cacheSource>
  <cacheFields>
    <cacheField name="studio" numFmtId="0">
      <sharedItems>
        <s v="Hombale Films"/>
        <s v="Marvel Studios"/>
        <s v="United Producers"/>
        <s v="Yash Raj Films"/>
        <s v="Vinod Chopra Films"/>
        <s v="Dharma Productions"/>
        <s v="Not Available"/>
        <s v="Castle Rock Entertainment"/>
        <s v="Warner Bros. Pictures"/>
        <s v="Columbia Pictures"/>
        <s v="Universal Pictures"/>
        <s v="Paramount Pictures"/>
        <s v="Liberty Films"/>
        <s v="20th Century Fox"/>
        <s v="Syncopy"/>
        <s v="Government of West Bengal"/>
        <s v="Mythri Movie Makers"/>
        <s v="DVV Entertainment"/>
        <s v="Arka Media Works"/>
        <s v="Zee Studios"/>
        <s v="Salman Khan Films"/>
      </sharedItems>
    </cacheField>
    <cacheField name="language_id" numFmtId="0">
      <sharedItems containsSemiMixedTypes="0" containsString="0" containsNumber="1" containsInteger="1">
        <n v="3.0"/>
        <n v="5.0"/>
        <n v="1.0"/>
        <n v="7.0"/>
        <n v="2.0"/>
      </sharedItems>
    </cacheField>
    <cacheField name="budget">
      <sharedItems containsMixedTypes="1" containsNumber="1">
        <n v="1.0"/>
        <n v="200.0"/>
        <n v="165.0"/>
        <n v="180.0"/>
        <n v="250.0"/>
        <s v="Not Available"/>
        <n v="400.0"/>
        <n v="550.0"/>
        <n v="390.0"/>
        <n v="1.4"/>
        <n v="25.0"/>
        <n v="55.0"/>
        <n v="103.0"/>
        <n v="3.18"/>
        <n v="237.0"/>
        <n v="7.2"/>
        <n v="185.0"/>
        <n v="22.0"/>
        <n v="63.0"/>
        <n v="15.5"/>
        <n v="70.0"/>
        <n v="120.0"/>
        <n v="100.0"/>
        <n v="850.0"/>
        <n v="2.0"/>
        <n v="5.5"/>
        <n v="1.8"/>
        <n v="900.0"/>
        <n v="216.7"/>
        <n v="177.0"/>
        <n v="500.0"/>
      </sharedItems>
    </cacheField>
    <cacheField name="revenue">
      <sharedItems containsMixedTypes="1" containsNumber="1">
        <n v="12.5"/>
        <n v="954.8"/>
        <n v="644.8"/>
        <n v="854.0"/>
        <n v="670.0"/>
        <s v="Not Available"/>
        <n v="2000.0"/>
        <n v="4000.0"/>
        <n v="1360.0"/>
        <n v="3.5"/>
        <n v="73.3"/>
        <n v="701.8"/>
        <n v="307.1"/>
        <n v="460.5"/>
        <n v="2202.0"/>
        <n v="3.3"/>
        <n v="2847.0"/>
        <n v="291.0"/>
        <n v="1006.0"/>
        <n v="322.2"/>
        <n v="1046.0"/>
        <n v="263.1"/>
        <n v="2798.0"/>
        <n v="2048.0"/>
        <n v="100.0"/>
        <n v="1350.0"/>
        <n v="410.0"/>
        <n v="8540.0"/>
        <n v="5.9"/>
        <n v="3.6"/>
        <n v="12.0"/>
        <n v="6.5"/>
        <n v="3409.0"/>
        <n v="11690.0"/>
        <n v="370.6"/>
        <n v="714.4"/>
        <n v="3.1"/>
        <n v="950.0"/>
      </sharedItems>
    </cacheField>
    <cacheField name="unit" numFmtId="0">
      <sharedItems>
        <s v="Billions"/>
        <s v="Millions"/>
        <s v="Not Available"/>
      </sharedItems>
    </cacheField>
    <cacheField name="currency" numFmtId="0">
      <sharedItems>
        <s v="INR"/>
        <s v="USD"/>
        <s v="Not Available"/>
      </sharedItems>
    </cacheField>
    <cacheField name="budget(million)">
      <sharedItems containsMixedTypes="1" containsNumber="1">
        <n v="1000.0"/>
        <n v="200.0"/>
        <n v="165.0"/>
        <n v="180.0"/>
        <n v="250.0"/>
        <s v="Not Available"/>
        <n v="400.0"/>
        <n v="550.0"/>
        <n v="390.0"/>
        <n v="1400.0"/>
        <n v="25.0"/>
        <n v="55.0"/>
        <n v="103.0"/>
        <n v="3.18"/>
        <n v="237.0"/>
        <n v="7.2"/>
        <n v="185.0"/>
        <n v="22.0"/>
        <n v="63.0"/>
        <n v="15.5"/>
        <n v="70.0"/>
        <n v="120.0"/>
        <n v="100.0"/>
        <n v="850.0"/>
        <n v="2000.0"/>
        <n v="5500.0"/>
        <n v="1800.0"/>
        <n v="900.0"/>
        <n v="216.7"/>
        <n v="177.0"/>
        <n v="500.0"/>
      </sharedItems>
    </cacheField>
    <cacheField name="revenue(million)">
      <sharedItems containsMixedTypes="1" containsNumber="1">
        <n v="12500.0"/>
        <n v="954.8"/>
        <n v="644.8"/>
        <n v="854.0"/>
        <n v="670.0"/>
        <s v="Not Available"/>
        <n v="2000.0"/>
        <n v="4000.0"/>
        <n v="1360.0"/>
        <n v="3500.0"/>
        <n v="73.3"/>
        <n v="701.8"/>
        <n v="307.1"/>
        <n v="460.5"/>
        <n v="2202.0"/>
        <n v="3.3"/>
        <n v="2847.0"/>
        <n v="291.0"/>
        <n v="1006.0"/>
        <n v="322.2"/>
        <n v="1046.0"/>
        <n v="263.1"/>
        <n v="2798.0"/>
        <n v="2048.0"/>
        <n v="100.0"/>
        <n v="1350.0"/>
        <n v="410.0"/>
        <n v="8540.0"/>
        <n v="5900.0"/>
        <n v="3600.0"/>
        <n v="12000.0"/>
        <n v="6500.0"/>
        <n v="3409.0"/>
        <n v="11690.0"/>
        <n v="370.6"/>
        <n v="714.4"/>
        <n v="3100.0"/>
        <n v="950.0"/>
      </sharedItems>
    </cacheField>
    <cacheField name="budget(INR)">
      <sharedItems containsMixedTypes="1" containsNumber="1">
        <n v="1000.0"/>
        <n v="16800.0"/>
        <n v="13860.0"/>
        <n v="15120.0"/>
        <n v="21000.0"/>
        <s v="Not Available"/>
        <n v="400.0"/>
        <n v="550.0"/>
        <n v="390.0"/>
        <n v="1400.0"/>
        <n v="2100.0"/>
        <n v="4620.0"/>
        <n v="8652.0"/>
        <n v="267.12"/>
        <n v="19908.0"/>
        <n v="604.8000000000001"/>
        <n v="15540.0"/>
        <n v="1848.0"/>
        <n v="5292.0"/>
        <n v="1302.0"/>
        <n v="33600.0"/>
        <n v="70.0"/>
        <n v="120.0"/>
        <n v="100.0"/>
        <n v="850.0"/>
        <n v="2000.0"/>
        <n v="5500.0"/>
        <n v="1800.0"/>
        <n v="250.0"/>
        <n v="900.0"/>
        <n v="18202.8"/>
        <n v="14868.0"/>
        <n v="500.0"/>
      </sharedItems>
    </cacheField>
    <cacheField name="revenue(INR)">
      <sharedItems containsMixedTypes="1" containsNumber="1">
        <n v="12500.0"/>
        <n v="80203.2"/>
        <n v="54163.2"/>
        <n v="71736.0"/>
        <n v="56280.0"/>
        <s v="Not Available"/>
        <n v="2000.0"/>
        <n v="4000.0"/>
        <n v="1360.0"/>
        <n v="3500.0"/>
        <n v="6157.2"/>
        <n v="58951.2"/>
        <n v="25796.4"/>
        <n v="38682.0"/>
        <n v="184968.0"/>
        <n v="277.2"/>
        <n v="239148.0"/>
        <n v="24444.0"/>
        <n v="84504.0"/>
        <n v="27064.8"/>
        <n v="87864.0"/>
        <n v="22100.4"/>
        <n v="235032.0"/>
        <n v="172032.0"/>
        <n v="100.0"/>
        <n v="1350.0"/>
        <n v="410.0"/>
        <n v="8540.0"/>
        <n v="5900.0"/>
        <n v="3600.0"/>
        <n v="12000.0"/>
        <n v="6500.0"/>
        <n v="3409.0"/>
        <n v="11690.0"/>
        <n v="31130.4"/>
        <n v="60009.6"/>
        <n v="3100.0"/>
        <n v="950.0"/>
      </sharedItems>
    </cacheField>
    <cacheField name="budget(USD)">
      <sharedItems containsMixedTypes="1" containsNumber="1">
        <n v="11.904761904761905"/>
        <n v="200.0"/>
        <n v="165.0"/>
        <n v="180.0"/>
        <n v="250.0"/>
        <s v="Not Available"/>
        <n v="4.761904761904762"/>
        <n v="6.5476190476190474"/>
        <n v="4.642857142857143"/>
        <n v="16.666666666666668"/>
        <n v="25.0"/>
        <n v="55.0"/>
        <n v="103.0"/>
        <n v="3.18"/>
        <n v="237.0"/>
        <n v="7.2"/>
        <n v="185.0"/>
        <n v="22.0"/>
        <n v="63.0"/>
        <n v="15.5"/>
        <n v="400.0"/>
        <n v="0.8333333333333334"/>
        <n v="1.4285714285714286"/>
        <n v="1.1904761904761905"/>
        <n v="10.119047619047619"/>
        <n v="23.80952380952381"/>
        <n v="65.47619047619048"/>
        <n v="21.428571428571427"/>
        <n v="2.9761904761904763"/>
        <n v="10.714285714285714"/>
        <n v="216.7"/>
        <n v="177.0"/>
        <n v="5.9523809523809526"/>
      </sharedItems>
    </cacheField>
    <cacheField name="revenue(USD)">
      <sharedItems containsMixedTypes="1" containsNumber="1">
        <n v="148.8095238095238"/>
        <n v="954.8"/>
        <n v="644.8"/>
        <n v="854.0"/>
        <n v="670.0"/>
        <s v="Not Available"/>
        <n v="23.80952380952381"/>
        <n v="47.61904761904762"/>
        <n v="16.19047619047619"/>
        <n v="41.666666666666664"/>
        <n v="73.3"/>
        <n v="701.8"/>
        <n v="307.1"/>
        <n v="460.5"/>
        <n v="2202.0"/>
        <n v="3.3"/>
        <n v="2847.0"/>
        <n v="291.0"/>
        <n v="1006.0"/>
        <n v="322.2"/>
        <n v="1046.0"/>
        <n v="263.1"/>
        <n v="2798.0"/>
        <n v="2048.0"/>
        <n v="1.1904761904761905"/>
        <n v="16.071428571428573"/>
        <n v="4.880952380952381"/>
        <n v="101.66666666666667"/>
        <n v="70.23809523809524"/>
        <n v="42.857142857142854"/>
        <n v="142.85714285714286"/>
        <n v="77.38095238095238"/>
        <n v="40.583333333333336"/>
        <n v="139.16666666666666"/>
        <n v="370.6"/>
        <n v="714.4"/>
        <n v="36.904761904761905"/>
        <n v="11.3095238095238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tudio_data" cacheId="0" dataCaption="" compact="0" compactData="0">
  <location ref="A1:B23" firstHeaderRow="0" firstDataRow="1" firstDataCol="0"/>
  <pivotFields>
    <pivotField name="studio" axis="axisRow" compact="0" outline="0" multipleItemSelectionAllowed="1" showAll="0" sortType="ascending">
      <items>
        <item x="13"/>
        <item x="18"/>
        <item x="7"/>
        <item x="9"/>
        <item x="5"/>
        <item x="17"/>
        <item x="15"/>
        <item x="0"/>
        <item x="12"/>
        <item x="1"/>
        <item x="16"/>
        <item x="6"/>
        <item x="11"/>
        <item x="20"/>
        <item x="14"/>
        <item x="2"/>
        <item x="10"/>
        <item x="4"/>
        <item x="8"/>
        <item x="3"/>
        <item x="19"/>
        <item t="default"/>
      </items>
    </pivotField>
    <pivotField name="language_i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unit" compact="0" outline="0" multipleItemSelectionAllowed="1" showAll="0">
      <items>
        <item x="0"/>
        <item x="1"/>
        <item x="2"/>
        <item t="default"/>
      </items>
    </pivotField>
    <pivotField name="currency" compact="0" outline="0" multipleItemSelectionAllowed="1" showAll="0">
      <items>
        <item x="0"/>
        <item x="1"/>
        <item x="2"/>
        <item t="default"/>
      </items>
    </pivotField>
    <pivotField name="budget(millio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revenue(million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budget(INR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revenue(INR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budget(US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revenue(USD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</pivotFields>
  <rowFields>
    <field x="0"/>
  </rowFields>
  <dataFields>
    <dataField name="SUM of revenue(INR)" fld="9" baseField="0"/>
  </dataFields>
</pivotTableDefinition>
</file>

<file path=xl/tables/table1.xml><?xml version="1.0" encoding="utf-8"?>
<table xmlns="http://schemas.openxmlformats.org/spreadsheetml/2006/main" ref="A1:K40" displayName="Table_1" name="Table_1" id="1">
  <tableColumns count="11">
    <tableColumn name="movie_id" id="1"/>
    <tableColumn name="title" id="2"/>
    <tableColumn name="industry" id="3"/>
    <tableColumn name="release_year" id="4"/>
    <tableColumn name="imdb_rating" id="5"/>
    <tableColumn name="studio" id="6"/>
    <tableColumn name="language_id" id="7"/>
    <tableColumn name="budget" id="8"/>
    <tableColumn name="revenue" id="9"/>
    <tableColumn name="unit" id="10"/>
    <tableColumn name="currency" id="11"/>
  </tableColumns>
  <tableStyleInfo name="movies-style" showColumnStripes="0" showFirstColumn="1" showLastColumn="1" showRowStripes="1"/>
</table>
</file>

<file path=xl/tables/table2.xml><?xml version="1.0" encoding="utf-8"?>
<table xmlns="http://schemas.openxmlformats.org/spreadsheetml/2006/main" ref="A1:G38" displayName="Table_2" name="Table_2" id="2">
  <tableColumns count="7">
    <tableColumn name="movie_id" id="1"/>
    <tableColumn name="budget" id="2"/>
    <tableColumn name="revenue" id="3"/>
    <tableColumn name="unit" id="4"/>
    <tableColumn name="currency" id="5"/>
    <tableColumn name="movie_title" id="6"/>
    <tableColumn name="revenue(INR)" id="7"/>
  </tableColumns>
  <tableStyleInfo name="financials-style" showColumnStripes="0" showFirstColumn="1" showLastColumn="1" showRowStripes="1"/>
</table>
</file>

<file path=xl/tables/table3.xml><?xml version="1.0" encoding="utf-8"?>
<table xmlns="http://schemas.openxmlformats.org/spreadsheetml/2006/main" ref="A1:C68" displayName="Table_3" name="Table_3" id="3">
  <tableColumns count="3">
    <tableColumn name="actor_id" id="1"/>
    <tableColumn name="name" id="2"/>
    <tableColumn name="birth_year" id="3"/>
  </tableColumns>
  <tableStyleInfo name="actors-style" showColumnStripes="0" showFirstColumn="1" showLastColumn="1" showRowStripes="1"/>
</table>
</file>

<file path=xl/tables/table4.xml><?xml version="1.0" encoding="utf-8"?>
<table xmlns="http://schemas.openxmlformats.org/spreadsheetml/2006/main" headerRowCount="0" ref="A1:H86" displayName="Table_4" 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ovie_act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C9" displayName="Table_5" name="Table_5" id="5">
  <tableColumns count="3">
    <tableColumn name="language_id" id="1"/>
    <tableColumn name="name" id="2"/>
    <tableColumn name="count of movies" id="3"/>
  </tableColumns>
  <tableStyleInfo name="languag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9.71"/>
    <col customWidth="1" min="3" max="3" width="10.57"/>
    <col customWidth="1" min="4" max="4" width="5.14"/>
    <col customWidth="1" min="5" max="5" width="15.43"/>
    <col customWidth="1" min="6" max="6" width="22.0"/>
    <col customWidth="1" min="7" max="7" width="13.57"/>
    <col customWidth="1" min="8" max="8" width="16.71"/>
    <col customWidth="1" min="9" max="9" width="29.57"/>
    <col customWidth="1" min="10" max="10" width="13.14"/>
    <col customWidth="1" min="11" max="11" width="8.71"/>
    <col customWidth="1" min="12" max="12" width="17.14"/>
    <col customWidth="1" min="13" max="13" width="11.29"/>
    <col customWidth="1" min="14" max="15" width="19.14"/>
    <col customWidth="1" min="16" max="16" width="18.14"/>
    <col customWidth="1" min="17" max="17" width="18.43"/>
    <col customWidth="1" min="18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>
      <c r="A2" s="5">
        <v>101.0</v>
      </c>
      <c r="B2" s="5" t="s">
        <v>17</v>
      </c>
      <c r="C2" s="6" t="s">
        <v>18</v>
      </c>
      <c r="D2" s="5">
        <v>2022.0</v>
      </c>
      <c r="E2" s="5">
        <v>8.4</v>
      </c>
      <c r="F2" s="5" t="s">
        <v>19</v>
      </c>
      <c r="G2" s="5">
        <v>3.0</v>
      </c>
      <c r="H2" s="5">
        <f t="array" ref="H2">XLOOKUP(movies!$A2,financials!$A$1:$A$38,financials!$B$1:$B$38,"Not Available",0)</f>
        <v>1</v>
      </c>
      <c r="I2" s="5">
        <f t="array" ref="I2">XLOOKUP(movies!$A2,financials!$A$1:$A$38,financials!$C$1:$C$38,"Not Available",0)</f>
        <v>12.5</v>
      </c>
      <c r="J2" s="5" t="str">
        <f t="array" ref="J2">XLOOKUP(movies!$A2,financials!$A$1:$A$38,financials!$D$1:$D$38,"Not Available",0)</f>
        <v>Billions</v>
      </c>
      <c r="K2" s="5" t="str">
        <f t="array" ref="K2">XLOOKUP(movies!$A2,financials!$A$1:$A$38,financials!$E$1:$E$38,"Not Available",0)</f>
        <v>INR</v>
      </c>
      <c r="L2" s="7">
        <f t="shared" ref="L2:L40" si="1">IF(J2="Billions",H2*1000,H2)</f>
        <v>1000</v>
      </c>
      <c r="M2" s="7">
        <f t="shared" ref="M2:M40" si="2">IF(J2="Billions",I2*1000,I2)</f>
        <v>12500</v>
      </c>
      <c r="N2" s="7">
        <f t="shared" ref="N2:N40" si="3">IF(K2="USD",L2*84,L2)</f>
        <v>1000</v>
      </c>
      <c r="O2" s="7">
        <f t="shared" ref="O2:O40" si="4">IF(K2="USD",M2*84,M2)</f>
        <v>12500</v>
      </c>
      <c r="P2" s="8">
        <f t="shared" ref="P2:P40" si="5">IF(K2="INR",L2/84,L2)</f>
        <v>11.9047619</v>
      </c>
      <c r="Q2" s="8">
        <f t="shared" ref="Q2:Q40" si="6">IF(K2="INR",M2/84,M2)</f>
        <v>148.8095238</v>
      </c>
    </row>
    <row r="3">
      <c r="A3" s="5">
        <v>102.0</v>
      </c>
      <c r="B3" s="5" t="s">
        <v>20</v>
      </c>
      <c r="C3" s="6" t="s">
        <v>21</v>
      </c>
      <c r="D3" s="5">
        <v>2022.0</v>
      </c>
      <c r="E3" s="5">
        <v>7.0</v>
      </c>
      <c r="F3" s="5" t="s">
        <v>22</v>
      </c>
      <c r="G3" s="5">
        <v>5.0</v>
      </c>
      <c r="H3" s="5">
        <f t="array" ref="H3">XLOOKUP(movies!$A3,financials!$A$1:$A$38,financials!$B$1:$B$38,"Not Available",0)</f>
        <v>200</v>
      </c>
      <c r="I3" s="5">
        <f t="array" ref="I3">XLOOKUP(movies!$A3,financials!$A$1:$A$38,financials!$C$1:$C$38,"Not Available",0)</f>
        <v>954.8</v>
      </c>
      <c r="J3" s="5" t="str">
        <f t="array" ref="J3">XLOOKUP(movies!$A3,financials!$A$1:$A$38,financials!$D$1:$D$38,"Not Available",0)</f>
        <v>Millions</v>
      </c>
      <c r="K3" s="5" t="str">
        <f t="array" ref="K3">XLOOKUP(movies!$A3,financials!$A$1:$A$38,financials!$E$1:$E$38,"Not Available",0)</f>
        <v>USD</v>
      </c>
      <c r="L3" s="7">
        <f t="shared" si="1"/>
        <v>200</v>
      </c>
      <c r="M3" s="7">
        <f t="shared" si="2"/>
        <v>954.8</v>
      </c>
      <c r="N3" s="7">
        <f t="shared" si="3"/>
        <v>16800</v>
      </c>
      <c r="O3" s="7">
        <f t="shared" si="4"/>
        <v>80203.2</v>
      </c>
      <c r="P3" s="8">
        <f t="shared" si="5"/>
        <v>200</v>
      </c>
      <c r="Q3" s="8">
        <f t="shared" si="6"/>
        <v>954.8</v>
      </c>
    </row>
    <row r="4">
      <c r="A4" s="5">
        <v>103.0</v>
      </c>
      <c r="B4" s="5" t="s">
        <v>23</v>
      </c>
      <c r="C4" s="6" t="s">
        <v>21</v>
      </c>
      <c r="D4" s="5">
        <v>2013.0</v>
      </c>
      <c r="E4" s="5">
        <v>6.8</v>
      </c>
      <c r="F4" s="5" t="s">
        <v>22</v>
      </c>
      <c r="G4" s="5">
        <v>5.0</v>
      </c>
      <c r="H4" s="5">
        <f t="array" ref="H4">XLOOKUP(movies!$A4,financials!$A$1:$A$38,financials!$B$1:$B$38,"Not Available",0)</f>
        <v>165</v>
      </c>
      <c r="I4" s="5">
        <f t="array" ref="I4">XLOOKUP(movies!$A4,financials!$A$1:$A$38,financials!$C$1:$C$38,"Not Available",0)</f>
        <v>644.8</v>
      </c>
      <c r="J4" s="5" t="str">
        <f t="array" ref="J4">XLOOKUP(movies!$A4,financials!$A$1:$A$38,financials!$D$1:$D$38,"Not Available",0)</f>
        <v>Millions</v>
      </c>
      <c r="K4" s="5" t="str">
        <f t="array" ref="K4">XLOOKUP(movies!$A4,financials!$A$1:$A$38,financials!$E$1:$E$38,"Not Available",0)</f>
        <v>USD</v>
      </c>
      <c r="L4" s="7">
        <f t="shared" si="1"/>
        <v>165</v>
      </c>
      <c r="M4" s="7">
        <f t="shared" si="2"/>
        <v>644.8</v>
      </c>
      <c r="N4" s="7">
        <f t="shared" si="3"/>
        <v>13860</v>
      </c>
      <c r="O4" s="7">
        <f t="shared" si="4"/>
        <v>54163.2</v>
      </c>
      <c r="P4" s="8">
        <f t="shared" si="5"/>
        <v>165</v>
      </c>
      <c r="Q4" s="8">
        <f t="shared" si="6"/>
        <v>644.8</v>
      </c>
    </row>
    <row r="5">
      <c r="A5" s="5">
        <v>104.0</v>
      </c>
      <c r="B5" s="5" t="s">
        <v>24</v>
      </c>
      <c r="C5" s="6" t="s">
        <v>21</v>
      </c>
      <c r="D5" s="5">
        <v>2017.0</v>
      </c>
      <c r="E5" s="5">
        <v>7.9</v>
      </c>
      <c r="F5" s="5" t="s">
        <v>22</v>
      </c>
      <c r="G5" s="5">
        <v>5.0</v>
      </c>
      <c r="H5" s="5">
        <f t="array" ref="H5">XLOOKUP(movies!$A5,financials!$A$1:$A$38,financials!$B$1:$B$38,"Not Available",0)</f>
        <v>180</v>
      </c>
      <c r="I5" s="5">
        <f t="array" ref="I5">XLOOKUP(movies!$A5,financials!$A$1:$A$38,financials!$C$1:$C$38,"Not Available",0)</f>
        <v>854</v>
      </c>
      <c r="J5" s="5" t="str">
        <f t="array" ref="J5">XLOOKUP(movies!$A5,financials!$A$1:$A$38,financials!$D$1:$D$38,"Not Available",0)</f>
        <v>Millions</v>
      </c>
      <c r="K5" s="5" t="str">
        <f t="array" ref="K5">XLOOKUP(movies!$A5,financials!$A$1:$A$38,financials!$E$1:$E$38,"Not Available",0)</f>
        <v>USD</v>
      </c>
      <c r="L5" s="7">
        <f t="shared" si="1"/>
        <v>180</v>
      </c>
      <c r="M5" s="7">
        <f t="shared" si="2"/>
        <v>854</v>
      </c>
      <c r="N5" s="7">
        <f t="shared" si="3"/>
        <v>15120</v>
      </c>
      <c r="O5" s="7">
        <f t="shared" si="4"/>
        <v>71736</v>
      </c>
      <c r="P5" s="8">
        <f t="shared" si="5"/>
        <v>180</v>
      </c>
      <c r="Q5" s="8">
        <f t="shared" si="6"/>
        <v>854</v>
      </c>
    </row>
    <row r="6">
      <c r="A6" s="5">
        <v>105.0</v>
      </c>
      <c r="B6" s="5" t="s">
        <v>25</v>
      </c>
      <c r="C6" s="6" t="s">
        <v>21</v>
      </c>
      <c r="D6" s="5">
        <v>2022.0</v>
      </c>
      <c r="E6" s="5">
        <v>6.8</v>
      </c>
      <c r="F6" s="5" t="s">
        <v>22</v>
      </c>
      <c r="G6" s="5">
        <v>5.0</v>
      </c>
      <c r="H6" s="5">
        <f t="array" ref="H6">XLOOKUP(movies!$A6,financials!$A$1:$A$38,financials!$B$1:$B$38,"Not Available",0)</f>
        <v>250</v>
      </c>
      <c r="I6" s="5">
        <f t="array" ref="I6">XLOOKUP(movies!$A6,financials!$A$1:$A$38,financials!$C$1:$C$38,"Not Available",0)</f>
        <v>670</v>
      </c>
      <c r="J6" s="5" t="str">
        <f t="array" ref="J6">XLOOKUP(movies!$A6,financials!$A$1:$A$38,financials!$D$1:$D$38,"Not Available",0)</f>
        <v>Millions</v>
      </c>
      <c r="K6" s="5" t="str">
        <f t="array" ref="K6">XLOOKUP(movies!$A6,financials!$A$1:$A$38,financials!$E$1:$E$38,"Not Available",0)</f>
        <v>USD</v>
      </c>
      <c r="L6" s="7">
        <f t="shared" si="1"/>
        <v>250</v>
      </c>
      <c r="M6" s="7">
        <f t="shared" si="2"/>
        <v>670</v>
      </c>
      <c r="N6" s="7">
        <f t="shared" si="3"/>
        <v>21000</v>
      </c>
      <c r="O6" s="7">
        <f t="shared" si="4"/>
        <v>56280</v>
      </c>
      <c r="P6" s="8">
        <f t="shared" si="5"/>
        <v>250</v>
      </c>
      <c r="Q6" s="8">
        <f t="shared" si="6"/>
        <v>670</v>
      </c>
    </row>
    <row r="7">
      <c r="A7" s="5">
        <v>106.0</v>
      </c>
      <c r="B7" s="5" t="s">
        <v>26</v>
      </c>
      <c r="C7" s="6" t="s">
        <v>18</v>
      </c>
      <c r="D7" s="5">
        <v>1975.0</v>
      </c>
      <c r="E7" s="5">
        <v>8.1</v>
      </c>
      <c r="F7" s="5" t="s">
        <v>27</v>
      </c>
      <c r="G7" s="5">
        <v>1.0</v>
      </c>
      <c r="H7" s="5" t="str">
        <f t="array" ref="H7">XLOOKUP(movies!$A7,financials!$A$1:$A$38,financials!$B$1:$B$38,"Not Available",0)</f>
        <v>Not Available</v>
      </c>
      <c r="I7" s="5" t="str">
        <f t="array" ref="I7">XLOOKUP(movies!$A7,financials!$A$1:$A$38,financials!$C$1:$C$38,"Not Available",0)</f>
        <v>Not Available</v>
      </c>
      <c r="J7" s="5" t="str">
        <f t="array" ref="J7">XLOOKUP(movies!$A7,financials!$A$1:$A$38,financials!$D$1:$D$38,"Not Available",0)</f>
        <v>Not Available</v>
      </c>
      <c r="K7" s="5" t="str">
        <f t="array" ref="K7">XLOOKUP(movies!$A7,financials!$A$1:$A$38,financials!$E$1:$E$38,"Not Available",0)</f>
        <v>Not Available</v>
      </c>
      <c r="L7" s="7" t="str">
        <f t="shared" si="1"/>
        <v>Not Available</v>
      </c>
      <c r="M7" s="7" t="str">
        <f t="shared" si="2"/>
        <v>Not Available</v>
      </c>
      <c r="N7" s="7" t="str">
        <f t="shared" si="3"/>
        <v>Not Available</v>
      </c>
      <c r="O7" s="7" t="str">
        <f t="shared" si="4"/>
        <v>Not Available</v>
      </c>
      <c r="P7" s="8" t="str">
        <f t="shared" si="5"/>
        <v>Not Available</v>
      </c>
      <c r="Q7" s="8" t="str">
        <f t="shared" si="6"/>
        <v>Not Available</v>
      </c>
    </row>
    <row r="8">
      <c r="A8" s="5">
        <v>107.0</v>
      </c>
      <c r="B8" s="5" t="s">
        <v>28</v>
      </c>
      <c r="C8" s="6" t="s">
        <v>18</v>
      </c>
      <c r="D8" s="5">
        <v>1995.0</v>
      </c>
      <c r="E8" s="5">
        <v>8.0</v>
      </c>
      <c r="F8" s="5" t="s">
        <v>29</v>
      </c>
      <c r="G8" s="5">
        <v>1.0</v>
      </c>
      <c r="H8" s="5">
        <f t="array" ref="H8">XLOOKUP(movies!$A8,financials!$A$1:$A$38,financials!$B$1:$B$38,"Not Available",0)</f>
        <v>400</v>
      </c>
      <c r="I8" s="5">
        <f t="array" ref="I8">XLOOKUP(movies!$A8,financials!$A$1:$A$38,financials!$C$1:$C$38,"Not Available",0)</f>
        <v>2000</v>
      </c>
      <c r="J8" s="5" t="str">
        <f t="array" ref="J8">XLOOKUP(movies!$A8,financials!$A$1:$A$38,financials!$D$1:$D$38,"Not Available",0)</f>
        <v>Millions</v>
      </c>
      <c r="K8" s="5" t="str">
        <f t="array" ref="K8">XLOOKUP(movies!$A8,financials!$A$1:$A$38,financials!$E$1:$E$38,"Not Available",0)</f>
        <v>INR</v>
      </c>
      <c r="L8" s="7">
        <f t="shared" si="1"/>
        <v>400</v>
      </c>
      <c r="M8" s="7">
        <f t="shared" si="2"/>
        <v>2000</v>
      </c>
      <c r="N8" s="7">
        <f t="shared" si="3"/>
        <v>400</v>
      </c>
      <c r="O8" s="7">
        <f t="shared" si="4"/>
        <v>2000</v>
      </c>
      <c r="P8" s="8">
        <f t="shared" si="5"/>
        <v>4.761904762</v>
      </c>
      <c r="Q8" s="8">
        <f t="shared" si="6"/>
        <v>23.80952381</v>
      </c>
    </row>
    <row r="9">
      <c r="A9" s="5">
        <v>108.0</v>
      </c>
      <c r="B9" s="5" t="s">
        <v>30</v>
      </c>
      <c r="C9" s="6" t="s">
        <v>18</v>
      </c>
      <c r="D9" s="5">
        <v>2009.0</v>
      </c>
      <c r="E9" s="5">
        <v>8.4</v>
      </c>
      <c r="F9" s="5" t="s">
        <v>31</v>
      </c>
      <c r="G9" s="5">
        <v>1.0</v>
      </c>
      <c r="H9" s="5">
        <f t="array" ref="H9">XLOOKUP(movies!$A9,financials!$A$1:$A$38,financials!$B$1:$B$38,"Not Available",0)</f>
        <v>550</v>
      </c>
      <c r="I9" s="5">
        <f t="array" ref="I9">XLOOKUP(movies!$A9,financials!$A$1:$A$38,financials!$C$1:$C$38,"Not Available",0)</f>
        <v>4000</v>
      </c>
      <c r="J9" s="5" t="str">
        <f t="array" ref="J9">XLOOKUP(movies!$A9,financials!$A$1:$A$38,financials!$D$1:$D$38,"Not Available",0)</f>
        <v>Millions</v>
      </c>
      <c r="K9" s="5" t="str">
        <f t="array" ref="K9">XLOOKUP(movies!$A9,financials!$A$1:$A$38,financials!$E$1:$E$38,"Not Available",0)</f>
        <v>INR</v>
      </c>
      <c r="L9" s="7">
        <f t="shared" si="1"/>
        <v>550</v>
      </c>
      <c r="M9" s="7">
        <f t="shared" si="2"/>
        <v>4000</v>
      </c>
      <c r="N9" s="7">
        <f t="shared" si="3"/>
        <v>550</v>
      </c>
      <c r="O9" s="7">
        <f t="shared" si="4"/>
        <v>4000</v>
      </c>
      <c r="P9" s="8">
        <f t="shared" si="5"/>
        <v>6.547619048</v>
      </c>
      <c r="Q9" s="8">
        <f t="shared" si="6"/>
        <v>47.61904762</v>
      </c>
    </row>
    <row r="10">
      <c r="A10" s="5">
        <v>109.0</v>
      </c>
      <c r="B10" s="5" t="s">
        <v>32</v>
      </c>
      <c r="C10" s="6" t="s">
        <v>18</v>
      </c>
      <c r="D10" s="5">
        <v>2001.0</v>
      </c>
      <c r="E10" s="5">
        <v>7.4</v>
      </c>
      <c r="F10" s="5" t="s">
        <v>33</v>
      </c>
      <c r="G10" s="5">
        <v>1.0</v>
      </c>
      <c r="H10" s="5">
        <f t="array" ref="H10">XLOOKUP(movies!$A10,financials!$A$1:$A$38,financials!$B$1:$B$38,"Not Available",0)</f>
        <v>390</v>
      </c>
      <c r="I10" s="5">
        <f t="array" ref="I10">XLOOKUP(movies!$A10,financials!$A$1:$A$38,financials!$C$1:$C$38,"Not Available",0)</f>
        <v>1360</v>
      </c>
      <c r="J10" s="5" t="str">
        <f t="array" ref="J10">XLOOKUP(movies!$A10,financials!$A$1:$A$38,financials!$D$1:$D$38,"Not Available",0)</f>
        <v>Millions</v>
      </c>
      <c r="K10" s="5" t="str">
        <f t="array" ref="K10">XLOOKUP(movies!$A10,financials!$A$1:$A$38,financials!$E$1:$E$38,"Not Available",0)</f>
        <v>INR</v>
      </c>
      <c r="L10" s="7">
        <f t="shared" si="1"/>
        <v>390</v>
      </c>
      <c r="M10" s="7">
        <f t="shared" si="2"/>
        <v>1360</v>
      </c>
      <c r="N10" s="7">
        <f t="shared" si="3"/>
        <v>390</v>
      </c>
      <c r="O10" s="7">
        <f t="shared" si="4"/>
        <v>1360</v>
      </c>
      <c r="P10" s="8">
        <f t="shared" si="5"/>
        <v>4.642857143</v>
      </c>
      <c r="Q10" s="8">
        <f t="shared" si="6"/>
        <v>16.19047619</v>
      </c>
    </row>
    <row r="11">
      <c r="A11" s="5">
        <v>110.0</v>
      </c>
      <c r="B11" s="5" t="s">
        <v>34</v>
      </c>
      <c r="C11" s="6" t="s">
        <v>18</v>
      </c>
      <c r="D11" s="5">
        <v>2015.0</v>
      </c>
      <c r="E11" s="5">
        <v>7.2</v>
      </c>
      <c r="F11" s="5" t="s">
        <v>35</v>
      </c>
      <c r="G11" s="5">
        <v>1.0</v>
      </c>
      <c r="H11" s="5">
        <f t="array" ref="H11">XLOOKUP(movies!$A11,financials!$A$1:$A$38,financials!$B$1:$B$38,"Not Available",0)</f>
        <v>1.4</v>
      </c>
      <c r="I11" s="5">
        <f t="array" ref="I11">XLOOKUP(movies!$A11,financials!$A$1:$A$38,financials!$C$1:$C$38,"Not Available",0)</f>
        <v>3.5</v>
      </c>
      <c r="J11" s="5" t="str">
        <f t="array" ref="J11">XLOOKUP(movies!$A11,financials!$A$1:$A$38,financials!$D$1:$D$38,"Not Available",0)</f>
        <v>Billions</v>
      </c>
      <c r="K11" s="5" t="str">
        <f t="array" ref="K11">XLOOKUP(movies!$A11,financials!$A$1:$A$38,financials!$E$1:$E$38,"Not Available",0)</f>
        <v>INR</v>
      </c>
      <c r="L11" s="7">
        <f t="shared" si="1"/>
        <v>1400</v>
      </c>
      <c r="M11" s="7">
        <f t="shared" si="2"/>
        <v>3500</v>
      </c>
      <c r="N11" s="7">
        <f t="shared" si="3"/>
        <v>1400</v>
      </c>
      <c r="O11" s="7">
        <f t="shared" si="4"/>
        <v>3500</v>
      </c>
      <c r="P11" s="8">
        <f t="shared" si="5"/>
        <v>16.66666667</v>
      </c>
      <c r="Q11" s="8">
        <f t="shared" si="6"/>
        <v>41.66666667</v>
      </c>
    </row>
    <row r="12">
      <c r="A12" s="5">
        <v>111.0</v>
      </c>
      <c r="B12" s="5" t="s">
        <v>36</v>
      </c>
      <c r="C12" s="6" t="s">
        <v>21</v>
      </c>
      <c r="D12" s="5">
        <v>1994.0</v>
      </c>
      <c r="E12" s="5">
        <v>9.3</v>
      </c>
      <c r="F12" s="5" t="s">
        <v>37</v>
      </c>
      <c r="G12" s="5">
        <v>5.0</v>
      </c>
      <c r="H12" s="5">
        <f t="array" ref="H12">XLOOKUP(movies!$A12,financials!$A$1:$A$38,financials!$B$1:$B$38,"Not Available",0)</f>
        <v>25</v>
      </c>
      <c r="I12" s="5">
        <f t="array" ref="I12">XLOOKUP(movies!$A12,financials!$A$1:$A$38,financials!$C$1:$C$38,"Not Available",0)</f>
        <v>73.3</v>
      </c>
      <c r="J12" s="5" t="str">
        <f t="array" ref="J12">XLOOKUP(movies!$A12,financials!$A$1:$A$38,financials!$D$1:$D$38,"Not Available",0)</f>
        <v>Millions</v>
      </c>
      <c r="K12" s="5" t="str">
        <f t="array" ref="K12">XLOOKUP(movies!$A12,financials!$A$1:$A$38,financials!$E$1:$E$38,"Not Available",0)</f>
        <v>USD</v>
      </c>
      <c r="L12" s="7">
        <f t="shared" si="1"/>
        <v>25</v>
      </c>
      <c r="M12" s="7">
        <f t="shared" si="2"/>
        <v>73.3</v>
      </c>
      <c r="N12" s="7">
        <f t="shared" si="3"/>
        <v>2100</v>
      </c>
      <c r="O12" s="7">
        <f t="shared" si="4"/>
        <v>6157.2</v>
      </c>
      <c r="P12" s="8">
        <f t="shared" si="5"/>
        <v>25</v>
      </c>
      <c r="Q12" s="8">
        <f t="shared" si="6"/>
        <v>73.3</v>
      </c>
    </row>
    <row r="13">
      <c r="A13" s="5">
        <v>112.0</v>
      </c>
      <c r="B13" s="5" t="s">
        <v>38</v>
      </c>
      <c r="C13" s="6" t="s">
        <v>21</v>
      </c>
      <c r="D13" s="5">
        <v>2010.0</v>
      </c>
      <c r="E13" s="5">
        <v>8.8</v>
      </c>
      <c r="F13" s="5" t="s">
        <v>39</v>
      </c>
      <c r="G13" s="5">
        <v>5.0</v>
      </c>
      <c r="H13" s="5" t="str">
        <f t="array" ref="H13">XLOOKUP(movies!$A13,financials!$A$1:$A$38,financials!$B$1:$B$38,"Not Available",0)</f>
        <v>Not Available</v>
      </c>
      <c r="I13" s="5" t="str">
        <f t="array" ref="I13">XLOOKUP(movies!$A13,financials!$A$1:$A$38,financials!$C$1:$C$38,"Not Available",0)</f>
        <v>Not Available</v>
      </c>
      <c r="J13" s="5" t="str">
        <f t="array" ref="J13">XLOOKUP(movies!$A13,financials!$A$1:$A$38,financials!$D$1:$D$38,"Not Available",0)</f>
        <v>Not Available</v>
      </c>
      <c r="K13" s="5" t="str">
        <f t="array" ref="K13">XLOOKUP(movies!$A13,financials!$A$1:$A$38,financials!$E$1:$E$38,"Not Available",0)</f>
        <v>Not Available</v>
      </c>
      <c r="L13" s="7" t="str">
        <f t="shared" si="1"/>
        <v>Not Available</v>
      </c>
      <c r="M13" s="7" t="str">
        <f t="shared" si="2"/>
        <v>Not Available</v>
      </c>
      <c r="N13" s="7" t="str">
        <f t="shared" si="3"/>
        <v>Not Available</v>
      </c>
      <c r="O13" s="7" t="str">
        <f t="shared" si="4"/>
        <v>Not Available</v>
      </c>
      <c r="P13" s="8" t="str">
        <f t="shared" si="5"/>
        <v>Not Available</v>
      </c>
      <c r="Q13" s="8" t="str">
        <f t="shared" si="6"/>
        <v>Not Available</v>
      </c>
    </row>
    <row r="14">
      <c r="A14" s="5">
        <v>113.0</v>
      </c>
      <c r="B14" s="5" t="s">
        <v>40</v>
      </c>
      <c r="C14" s="6" t="s">
        <v>21</v>
      </c>
      <c r="D14" s="5">
        <v>2014.0</v>
      </c>
      <c r="E14" s="5">
        <v>8.6</v>
      </c>
      <c r="F14" s="5" t="s">
        <v>39</v>
      </c>
      <c r="G14" s="5">
        <v>5.0</v>
      </c>
      <c r="H14" s="5">
        <f t="array" ref="H14">XLOOKUP(movies!$A14,financials!$A$1:$A$38,financials!$B$1:$B$38,"Not Available",0)</f>
        <v>165</v>
      </c>
      <c r="I14" s="5">
        <f t="array" ref="I14">XLOOKUP(movies!$A14,financials!$A$1:$A$38,financials!$C$1:$C$38,"Not Available",0)</f>
        <v>701.8</v>
      </c>
      <c r="J14" s="5" t="str">
        <f t="array" ref="J14">XLOOKUP(movies!$A14,financials!$A$1:$A$38,financials!$D$1:$D$38,"Not Available",0)</f>
        <v>Millions</v>
      </c>
      <c r="K14" s="5" t="str">
        <f t="array" ref="K14">XLOOKUP(movies!$A14,financials!$A$1:$A$38,financials!$E$1:$E$38,"Not Available",0)</f>
        <v>USD</v>
      </c>
      <c r="L14" s="7">
        <f t="shared" si="1"/>
        <v>165</v>
      </c>
      <c r="M14" s="7">
        <f t="shared" si="2"/>
        <v>701.8</v>
      </c>
      <c r="N14" s="7">
        <f t="shared" si="3"/>
        <v>13860</v>
      </c>
      <c r="O14" s="7">
        <f t="shared" si="4"/>
        <v>58951.2</v>
      </c>
      <c r="P14" s="8">
        <f t="shared" si="5"/>
        <v>165</v>
      </c>
      <c r="Q14" s="8">
        <f t="shared" si="6"/>
        <v>701.8</v>
      </c>
    </row>
    <row r="15">
      <c r="A15" s="5">
        <v>115.0</v>
      </c>
      <c r="B15" s="5" t="s">
        <v>41</v>
      </c>
      <c r="C15" s="6" t="s">
        <v>21</v>
      </c>
      <c r="D15" s="5">
        <v>2006.0</v>
      </c>
      <c r="E15" s="5">
        <v>8.0</v>
      </c>
      <c r="F15" s="5" t="s">
        <v>42</v>
      </c>
      <c r="G15" s="5">
        <v>5.0</v>
      </c>
      <c r="H15" s="5">
        <f t="array" ref="H15">XLOOKUP(movies!$A15,financials!$A$1:$A$38,financials!$B$1:$B$38,"Not Available",0)</f>
        <v>55</v>
      </c>
      <c r="I15" s="5">
        <f t="array" ref="I15">XLOOKUP(movies!$A15,financials!$A$1:$A$38,financials!$C$1:$C$38,"Not Available",0)</f>
        <v>307.1</v>
      </c>
      <c r="J15" s="5" t="str">
        <f t="array" ref="J15">XLOOKUP(movies!$A15,financials!$A$1:$A$38,financials!$D$1:$D$38,"Not Available",0)</f>
        <v>Millions</v>
      </c>
      <c r="K15" s="5" t="str">
        <f t="array" ref="K15">XLOOKUP(movies!$A15,financials!$A$1:$A$38,financials!$E$1:$E$38,"Not Available",0)</f>
        <v>USD</v>
      </c>
      <c r="L15" s="7">
        <f t="shared" si="1"/>
        <v>55</v>
      </c>
      <c r="M15" s="7">
        <f t="shared" si="2"/>
        <v>307.1</v>
      </c>
      <c r="N15" s="7">
        <f t="shared" si="3"/>
        <v>4620</v>
      </c>
      <c r="O15" s="7">
        <f t="shared" si="4"/>
        <v>25796.4</v>
      </c>
      <c r="P15" s="8">
        <f t="shared" si="5"/>
        <v>55</v>
      </c>
      <c r="Q15" s="8">
        <f t="shared" si="6"/>
        <v>307.1</v>
      </c>
    </row>
    <row r="16">
      <c r="A16" s="5">
        <v>116.0</v>
      </c>
      <c r="B16" s="5" t="s">
        <v>43</v>
      </c>
      <c r="C16" s="6" t="s">
        <v>21</v>
      </c>
      <c r="D16" s="5">
        <v>2000.0</v>
      </c>
      <c r="E16" s="5">
        <v>8.5</v>
      </c>
      <c r="F16" s="5" t="s">
        <v>44</v>
      </c>
      <c r="G16" s="5">
        <v>5.0</v>
      </c>
      <c r="H16" s="5">
        <f t="array" ref="H16">XLOOKUP(movies!$A16,financials!$A$1:$A$38,financials!$B$1:$B$38,"Not Available",0)</f>
        <v>103</v>
      </c>
      <c r="I16" s="5">
        <f t="array" ref="I16">XLOOKUP(movies!$A16,financials!$A$1:$A$38,financials!$C$1:$C$38,"Not Available",0)</f>
        <v>460.5</v>
      </c>
      <c r="J16" s="5" t="str">
        <f t="array" ref="J16">XLOOKUP(movies!$A16,financials!$A$1:$A$38,financials!$D$1:$D$38,"Not Available",0)</f>
        <v>Millions</v>
      </c>
      <c r="K16" s="5" t="str">
        <f t="array" ref="K16">XLOOKUP(movies!$A16,financials!$A$1:$A$38,financials!$E$1:$E$38,"Not Available",0)</f>
        <v>USD</v>
      </c>
      <c r="L16" s="7">
        <f t="shared" si="1"/>
        <v>103</v>
      </c>
      <c r="M16" s="7">
        <f t="shared" si="2"/>
        <v>460.5</v>
      </c>
      <c r="N16" s="7">
        <f t="shared" si="3"/>
        <v>8652</v>
      </c>
      <c r="O16" s="7">
        <f t="shared" si="4"/>
        <v>38682</v>
      </c>
      <c r="P16" s="8">
        <f t="shared" si="5"/>
        <v>103</v>
      </c>
      <c r="Q16" s="8">
        <f t="shared" si="6"/>
        <v>460.5</v>
      </c>
    </row>
    <row r="17">
      <c r="A17" s="5">
        <v>117.0</v>
      </c>
      <c r="B17" s="5" t="s">
        <v>45</v>
      </c>
      <c r="C17" s="6" t="s">
        <v>21</v>
      </c>
      <c r="D17" s="5">
        <v>1997.0</v>
      </c>
      <c r="E17" s="5">
        <v>7.9</v>
      </c>
      <c r="F17" s="5" t="s">
        <v>46</v>
      </c>
      <c r="G17" s="5">
        <v>5.0</v>
      </c>
      <c r="H17" s="5">
        <f t="array" ref="H17">XLOOKUP(movies!$A17,financials!$A$1:$A$38,financials!$B$1:$B$38,"Not Available",0)</f>
        <v>200</v>
      </c>
      <c r="I17" s="5">
        <f t="array" ref="I17">XLOOKUP(movies!$A17,financials!$A$1:$A$38,financials!$C$1:$C$38,"Not Available",0)</f>
        <v>2202</v>
      </c>
      <c r="J17" s="5" t="str">
        <f t="array" ref="J17">XLOOKUP(movies!$A17,financials!$A$1:$A$38,financials!$D$1:$D$38,"Not Available",0)</f>
        <v>Millions</v>
      </c>
      <c r="K17" s="5" t="str">
        <f t="array" ref="K17">XLOOKUP(movies!$A17,financials!$A$1:$A$38,financials!$E$1:$E$38,"Not Available",0)</f>
        <v>USD</v>
      </c>
      <c r="L17" s="7">
        <f t="shared" si="1"/>
        <v>200</v>
      </c>
      <c r="M17" s="7">
        <f t="shared" si="2"/>
        <v>2202</v>
      </c>
      <c r="N17" s="7">
        <f t="shared" si="3"/>
        <v>16800</v>
      </c>
      <c r="O17" s="7">
        <f t="shared" si="4"/>
        <v>184968</v>
      </c>
      <c r="P17" s="8">
        <f t="shared" si="5"/>
        <v>200</v>
      </c>
      <c r="Q17" s="8">
        <f t="shared" si="6"/>
        <v>2202</v>
      </c>
    </row>
    <row r="18">
      <c r="A18" s="5">
        <v>118.0</v>
      </c>
      <c r="B18" s="5" t="s">
        <v>47</v>
      </c>
      <c r="C18" s="6" t="s">
        <v>21</v>
      </c>
      <c r="D18" s="5">
        <v>1946.0</v>
      </c>
      <c r="E18" s="5">
        <v>8.6</v>
      </c>
      <c r="F18" s="5" t="s">
        <v>48</v>
      </c>
      <c r="G18" s="5">
        <v>5.0</v>
      </c>
      <c r="H18" s="5">
        <f t="array" ref="H18">XLOOKUP(movies!$A18,financials!$A$1:$A$38,financials!$B$1:$B$38,"Not Available",0)</f>
        <v>3.18</v>
      </c>
      <c r="I18" s="5">
        <f t="array" ref="I18">XLOOKUP(movies!$A18,financials!$A$1:$A$38,financials!$C$1:$C$38,"Not Available",0)</f>
        <v>3.3</v>
      </c>
      <c r="J18" s="5" t="str">
        <f t="array" ref="J18">XLOOKUP(movies!$A18,financials!$A$1:$A$38,financials!$D$1:$D$38,"Not Available",0)</f>
        <v>Millions</v>
      </c>
      <c r="K18" s="5" t="str">
        <f t="array" ref="K18">XLOOKUP(movies!$A18,financials!$A$1:$A$38,financials!$E$1:$E$38,"Not Available",0)</f>
        <v>USD</v>
      </c>
      <c r="L18" s="7">
        <f t="shared" si="1"/>
        <v>3.18</v>
      </c>
      <c r="M18" s="7">
        <f t="shared" si="2"/>
        <v>3.3</v>
      </c>
      <c r="N18" s="7">
        <f t="shared" si="3"/>
        <v>267.12</v>
      </c>
      <c r="O18" s="7">
        <f t="shared" si="4"/>
        <v>277.2</v>
      </c>
      <c r="P18" s="8">
        <f t="shared" si="5"/>
        <v>3.18</v>
      </c>
      <c r="Q18" s="8">
        <f t="shared" si="6"/>
        <v>3.3</v>
      </c>
    </row>
    <row r="19">
      <c r="A19" s="5">
        <v>119.0</v>
      </c>
      <c r="B19" s="5" t="s">
        <v>49</v>
      </c>
      <c r="C19" s="6" t="s">
        <v>21</v>
      </c>
      <c r="D19" s="5">
        <v>2009.0</v>
      </c>
      <c r="E19" s="5">
        <v>7.8</v>
      </c>
      <c r="F19" s="5" t="s">
        <v>50</v>
      </c>
      <c r="G19" s="5">
        <v>5.0</v>
      </c>
      <c r="H19" s="5">
        <f t="array" ref="H19">XLOOKUP(movies!$A19,financials!$A$1:$A$38,financials!$B$1:$B$38,"Not Available",0)</f>
        <v>237</v>
      </c>
      <c r="I19" s="5">
        <f t="array" ref="I19">XLOOKUP(movies!$A19,financials!$A$1:$A$38,financials!$C$1:$C$38,"Not Available",0)</f>
        <v>2847</v>
      </c>
      <c r="J19" s="5" t="str">
        <f t="array" ref="J19">XLOOKUP(movies!$A19,financials!$A$1:$A$38,financials!$D$1:$D$38,"Not Available",0)</f>
        <v>Millions</v>
      </c>
      <c r="K19" s="5" t="str">
        <f t="array" ref="K19">XLOOKUP(movies!$A19,financials!$A$1:$A$38,financials!$E$1:$E$38,"Not Available",0)</f>
        <v>USD</v>
      </c>
      <c r="L19" s="7">
        <f t="shared" si="1"/>
        <v>237</v>
      </c>
      <c r="M19" s="7">
        <f t="shared" si="2"/>
        <v>2847</v>
      </c>
      <c r="N19" s="7">
        <f t="shared" si="3"/>
        <v>19908</v>
      </c>
      <c r="O19" s="7">
        <f t="shared" si="4"/>
        <v>239148</v>
      </c>
      <c r="P19" s="8">
        <f t="shared" si="5"/>
        <v>237</v>
      </c>
      <c r="Q19" s="8">
        <f t="shared" si="6"/>
        <v>2847</v>
      </c>
    </row>
    <row r="20">
      <c r="A20" s="5">
        <v>120.0</v>
      </c>
      <c r="B20" s="5" t="s">
        <v>51</v>
      </c>
      <c r="C20" s="6" t="s">
        <v>21</v>
      </c>
      <c r="D20" s="5">
        <v>1972.0</v>
      </c>
      <c r="E20" s="5">
        <v>9.2</v>
      </c>
      <c r="F20" s="5" t="s">
        <v>46</v>
      </c>
      <c r="G20" s="5">
        <v>5.0</v>
      </c>
      <c r="H20" s="5">
        <f t="array" ref="H20">XLOOKUP(movies!$A20,financials!$A$1:$A$38,financials!$B$1:$B$38,"Not Available",0)</f>
        <v>7.2</v>
      </c>
      <c r="I20" s="5">
        <f t="array" ref="I20">XLOOKUP(movies!$A20,financials!$A$1:$A$38,financials!$C$1:$C$38,"Not Available",0)</f>
        <v>291</v>
      </c>
      <c r="J20" s="5" t="str">
        <f t="array" ref="J20">XLOOKUP(movies!$A20,financials!$A$1:$A$38,financials!$D$1:$D$38,"Not Available",0)</f>
        <v>Millions</v>
      </c>
      <c r="K20" s="5" t="str">
        <f t="array" ref="K20">XLOOKUP(movies!$A20,financials!$A$1:$A$38,financials!$E$1:$E$38,"Not Available",0)</f>
        <v>USD</v>
      </c>
      <c r="L20" s="7">
        <f t="shared" si="1"/>
        <v>7.2</v>
      </c>
      <c r="M20" s="7">
        <f t="shared" si="2"/>
        <v>291</v>
      </c>
      <c r="N20" s="7">
        <f t="shared" si="3"/>
        <v>604.8</v>
      </c>
      <c r="O20" s="7">
        <f t="shared" si="4"/>
        <v>24444</v>
      </c>
      <c r="P20" s="8">
        <f t="shared" si="5"/>
        <v>7.2</v>
      </c>
      <c r="Q20" s="8">
        <f t="shared" si="6"/>
        <v>291</v>
      </c>
    </row>
    <row r="21" ht="15.75" customHeight="1">
      <c r="A21" s="5">
        <v>121.0</v>
      </c>
      <c r="B21" s="5" t="s">
        <v>52</v>
      </c>
      <c r="C21" s="6" t="s">
        <v>21</v>
      </c>
      <c r="D21" s="5">
        <v>2008.0</v>
      </c>
      <c r="E21" s="5">
        <v>9.0</v>
      </c>
      <c r="F21" s="5" t="s">
        <v>53</v>
      </c>
      <c r="G21" s="5">
        <v>5.0</v>
      </c>
      <c r="H21" s="5">
        <f t="array" ref="H21">XLOOKUP(movies!$A21,financials!$A$1:$A$38,financials!$B$1:$B$38,"Not Available",0)</f>
        <v>185</v>
      </c>
      <c r="I21" s="5">
        <f t="array" ref="I21">XLOOKUP(movies!$A21,financials!$A$1:$A$38,financials!$C$1:$C$38,"Not Available",0)</f>
        <v>1006</v>
      </c>
      <c r="J21" s="5" t="str">
        <f t="array" ref="J21">XLOOKUP(movies!$A21,financials!$A$1:$A$38,financials!$D$1:$D$38,"Not Available",0)</f>
        <v>Millions</v>
      </c>
      <c r="K21" s="5" t="str">
        <f t="array" ref="K21">XLOOKUP(movies!$A21,financials!$A$1:$A$38,financials!$E$1:$E$38,"Not Available",0)</f>
        <v>USD</v>
      </c>
      <c r="L21" s="7">
        <f t="shared" si="1"/>
        <v>185</v>
      </c>
      <c r="M21" s="7">
        <f t="shared" si="2"/>
        <v>1006</v>
      </c>
      <c r="N21" s="7">
        <f t="shared" si="3"/>
        <v>15540</v>
      </c>
      <c r="O21" s="7">
        <f t="shared" si="4"/>
        <v>84504</v>
      </c>
      <c r="P21" s="8">
        <f t="shared" si="5"/>
        <v>185</v>
      </c>
      <c r="Q21" s="8">
        <f t="shared" si="6"/>
        <v>1006</v>
      </c>
    </row>
    <row r="22" ht="15.75" customHeight="1">
      <c r="A22" s="5">
        <v>122.0</v>
      </c>
      <c r="B22" s="5" t="s">
        <v>54</v>
      </c>
      <c r="C22" s="6" t="s">
        <v>21</v>
      </c>
      <c r="D22" s="5">
        <v>1993.0</v>
      </c>
      <c r="E22" s="5">
        <v>9.0</v>
      </c>
      <c r="F22" s="5" t="s">
        <v>44</v>
      </c>
      <c r="G22" s="5">
        <v>5.0</v>
      </c>
      <c r="H22" s="5">
        <f t="array" ref="H22">XLOOKUP(movies!$A22,financials!$A$1:$A$38,financials!$B$1:$B$38,"Not Available",0)</f>
        <v>22</v>
      </c>
      <c r="I22" s="5">
        <f t="array" ref="I22">XLOOKUP(movies!$A22,financials!$A$1:$A$38,financials!$C$1:$C$38,"Not Available",0)</f>
        <v>322.2</v>
      </c>
      <c r="J22" s="5" t="str">
        <f t="array" ref="J22">XLOOKUP(movies!$A22,financials!$A$1:$A$38,financials!$D$1:$D$38,"Not Available",0)</f>
        <v>Millions</v>
      </c>
      <c r="K22" s="5" t="str">
        <f t="array" ref="K22">XLOOKUP(movies!$A22,financials!$A$1:$A$38,financials!$E$1:$E$38,"Not Available",0)</f>
        <v>USD</v>
      </c>
      <c r="L22" s="7">
        <f t="shared" si="1"/>
        <v>22</v>
      </c>
      <c r="M22" s="7">
        <f t="shared" si="2"/>
        <v>322.2</v>
      </c>
      <c r="N22" s="7">
        <f t="shared" si="3"/>
        <v>1848</v>
      </c>
      <c r="O22" s="7">
        <f t="shared" si="4"/>
        <v>27064.8</v>
      </c>
      <c r="P22" s="8">
        <f t="shared" si="5"/>
        <v>22</v>
      </c>
      <c r="Q22" s="8">
        <f t="shared" si="6"/>
        <v>322.2</v>
      </c>
    </row>
    <row r="23" ht="15.75" customHeight="1">
      <c r="A23" s="5">
        <v>123.0</v>
      </c>
      <c r="B23" s="5" t="s">
        <v>55</v>
      </c>
      <c r="C23" s="6" t="s">
        <v>21</v>
      </c>
      <c r="D23" s="5">
        <v>1993.0</v>
      </c>
      <c r="E23" s="5">
        <v>8.2</v>
      </c>
      <c r="F23" s="5" t="s">
        <v>44</v>
      </c>
      <c r="G23" s="5">
        <v>5.0</v>
      </c>
      <c r="H23" s="5">
        <f t="array" ref="H23">XLOOKUP(movies!$A23,financials!$A$1:$A$38,financials!$B$1:$B$38,"Not Available",0)</f>
        <v>63</v>
      </c>
      <c r="I23" s="5">
        <f t="array" ref="I23">XLOOKUP(movies!$A23,financials!$A$1:$A$38,financials!$C$1:$C$38,"Not Available",0)</f>
        <v>1046</v>
      </c>
      <c r="J23" s="5" t="str">
        <f t="array" ref="J23">XLOOKUP(movies!$A23,financials!$A$1:$A$38,financials!$D$1:$D$38,"Not Available",0)</f>
        <v>Millions</v>
      </c>
      <c r="K23" s="5" t="str">
        <f t="array" ref="K23">XLOOKUP(movies!$A23,financials!$A$1:$A$38,financials!$E$1:$E$38,"Not Available",0)</f>
        <v>USD</v>
      </c>
      <c r="L23" s="7">
        <f t="shared" si="1"/>
        <v>63</v>
      </c>
      <c r="M23" s="7">
        <f t="shared" si="2"/>
        <v>1046</v>
      </c>
      <c r="N23" s="7">
        <f t="shared" si="3"/>
        <v>5292</v>
      </c>
      <c r="O23" s="7">
        <f t="shared" si="4"/>
        <v>87864</v>
      </c>
      <c r="P23" s="8">
        <f t="shared" si="5"/>
        <v>63</v>
      </c>
      <c r="Q23" s="8">
        <f t="shared" si="6"/>
        <v>1046</v>
      </c>
    </row>
    <row r="24" ht="15.75" customHeight="1">
      <c r="A24" s="5">
        <v>124.0</v>
      </c>
      <c r="B24" s="5" t="s">
        <v>56</v>
      </c>
      <c r="C24" s="6" t="s">
        <v>21</v>
      </c>
      <c r="D24" s="5">
        <v>2019.0</v>
      </c>
      <c r="E24" s="5">
        <v>8.5</v>
      </c>
      <c r="F24" s="5" t="s">
        <v>35</v>
      </c>
      <c r="G24" s="5">
        <v>5.0</v>
      </c>
      <c r="H24" s="5">
        <f t="array" ref="H24">XLOOKUP(movies!$A24,financials!$A$1:$A$38,financials!$B$1:$B$38,"Not Available",0)</f>
        <v>15.5</v>
      </c>
      <c r="I24" s="5">
        <f t="array" ref="I24">XLOOKUP(movies!$A24,financials!$A$1:$A$38,financials!$C$1:$C$38,"Not Available",0)</f>
        <v>263.1</v>
      </c>
      <c r="J24" s="5" t="str">
        <f t="array" ref="J24">XLOOKUP(movies!$A24,financials!$A$1:$A$38,financials!$D$1:$D$38,"Not Available",0)</f>
        <v>Millions</v>
      </c>
      <c r="K24" s="5" t="str">
        <f t="array" ref="K24">XLOOKUP(movies!$A24,financials!$A$1:$A$38,financials!$E$1:$E$38,"Not Available",0)</f>
        <v>USD</v>
      </c>
      <c r="L24" s="7">
        <f t="shared" si="1"/>
        <v>15.5</v>
      </c>
      <c r="M24" s="7">
        <f t="shared" si="2"/>
        <v>263.1</v>
      </c>
      <c r="N24" s="7">
        <f t="shared" si="3"/>
        <v>1302</v>
      </c>
      <c r="O24" s="7">
        <f t="shared" si="4"/>
        <v>22100.4</v>
      </c>
      <c r="P24" s="8">
        <f t="shared" si="5"/>
        <v>15.5</v>
      </c>
      <c r="Q24" s="8">
        <f t="shared" si="6"/>
        <v>263.1</v>
      </c>
    </row>
    <row r="25" ht="15.75" customHeight="1">
      <c r="A25" s="5">
        <v>125.0</v>
      </c>
      <c r="B25" s="5" t="s">
        <v>57</v>
      </c>
      <c r="C25" s="6" t="s">
        <v>21</v>
      </c>
      <c r="D25" s="5">
        <v>2019.0</v>
      </c>
      <c r="E25" s="5">
        <v>8.4</v>
      </c>
      <c r="F25" s="5" t="s">
        <v>22</v>
      </c>
      <c r="G25" s="5">
        <v>5.0</v>
      </c>
      <c r="H25" s="5">
        <f t="array" ref="H25">XLOOKUP(movies!$A25,financials!$A$1:$A$38,financials!$B$1:$B$38,"Not Available",0)</f>
        <v>400</v>
      </c>
      <c r="I25" s="5">
        <f t="array" ref="I25">XLOOKUP(movies!$A25,financials!$A$1:$A$38,financials!$C$1:$C$38,"Not Available",0)</f>
        <v>2798</v>
      </c>
      <c r="J25" s="5" t="str">
        <f t="array" ref="J25">XLOOKUP(movies!$A25,financials!$A$1:$A$38,financials!$D$1:$D$38,"Not Available",0)</f>
        <v>Millions</v>
      </c>
      <c r="K25" s="5" t="str">
        <f t="array" ref="K25">XLOOKUP(movies!$A25,financials!$A$1:$A$38,financials!$E$1:$E$38,"Not Available",0)</f>
        <v>USD</v>
      </c>
      <c r="L25" s="7">
        <f t="shared" si="1"/>
        <v>400</v>
      </c>
      <c r="M25" s="7">
        <f t="shared" si="2"/>
        <v>2798</v>
      </c>
      <c r="N25" s="7">
        <f t="shared" si="3"/>
        <v>33600</v>
      </c>
      <c r="O25" s="7">
        <f t="shared" si="4"/>
        <v>235032</v>
      </c>
      <c r="P25" s="8">
        <f t="shared" si="5"/>
        <v>400</v>
      </c>
      <c r="Q25" s="8">
        <f t="shared" si="6"/>
        <v>2798</v>
      </c>
    </row>
    <row r="26" ht="15.75" customHeight="1">
      <c r="A26" s="5">
        <v>126.0</v>
      </c>
      <c r="B26" s="5" t="s">
        <v>58</v>
      </c>
      <c r="C26" s="6" t="s">
        <v>21</v>
      </c>
      <c r="D26" s="5">
        <v>2018.0</v>
      </c>
      <c r="E26" s="5">
        <v>8.4</v>
      </c>
      <c r="F26" s="5" t="s">
        <v>22</v>
      </c>
      <c r="G26" s="5">
        <v>5.0</v>
      </c>
      <c r="H26" s="5">
        <f t="array" ref="H26">XLOOKUP(movies!$A26,financials!$A$1:$A$38,financials!$B$1:$B$38,"Not Available",0)</f>
        <v>400</v>
      </c>
      <c r="I26" s="5">
        <f t="array" ref="I26">XLOOKUP(movies!$A26,financials!$A$1:$A$38,financials!$C$1:$C$38,"Not Available",0)</f>
        <v>2048</v>
      </c>
      <c r="J26" s="5" t="str">
        <f t="array" ref="J26">XLOOKUP(movies!$A26,financials!$A$1:$A$38,financials!$D$1:$D$38,"Not Available",0)</f>
        <v>Millions</v>
      </c>
      <c r="K26" s="5" t="str">
        <f t="array" ref="K26">XLOOKUP(movies!$A26,financials!$A$1:$A$38,financials!$E$1:$E$38,"Not Available",0)</f>
        <v>USD</v>
      </c>
      <c r="L26" s="7">
        <f t="shared" si="1"/>
        <v>400</v>
      </c>
      <c r="M26" s="7">
        <f t="shared" si="2"/>
        <v>2048</v>
      </c>
      <c r="N26" s="7">
        <f t="shared" si="3"/>
        <v>33600</v>
      </c>
      <c r="O26" s="7">
        <f t="shared" si="4"/>
        <v>172032</v>
      </c>
      <c r="P26" s="8">
        <f t="shared" si="5"/>
        <v>400</v>
      </c>
      <c r="Q26" s="8">
        <f t="shared" si="6"/>
        <v>2048</v>
      </c>
    </row>
    <row r="27" ht="15.75" customHeight="1">
      <c r="A27" s="5">
        <v>127.0</v>
      </c>
      <c r="B27" s="5" t="s">
        <v>59</v>
      </c>
      <c r="C27" s="6" t="s">
        <v>18</v>
      </c>
      <c r="D27" s="5">
        <v>1955.0</v>
      </c>
      <c r="E27" s="5">
        <v>8.3</v>
      </c>
      <c r="F27" s="5" t="s">
        <v>60</v>
      </c>
      <c r="G27" s="5">
        <v>7.0</v>
      </c>
      <c r="H27" s="5">
        <f t="array" ref="H27">XLOOKUP(movies!$A27,financials!$A$1:$A$38,financials!$B$1:$B$38,"Not Available",0)</f>
        <v>70</v>
      </c>
      <c r="I27" s="5">
        <f t="array" ref="I27">XLOOKUP(movies!$A27,financials!$A$1:$A$38,financials!$C$1:$C$38,"Not Available",0)</f>
        <v>100</v>
      </c>
      <c r="J27" s="5" t="str">
        <f t="array" ref="J27">XLOOKUP(movies!$A27,financials!$A$1:$A$38,financials!$D$1:$D$38,"Not Available",0)</f>
        <v>Millions</v>
      </c>
      <c r="K27" s="5" t="str">
        <f t="array" ref="K27">XLOOKUP(movies!$A27,financials!$A$1:$A$38,financials!$E$1:$E$38,"Not Available",0)</f>
        <v>INR</v>
      </c>
      <c r="L27" s="7">
        <f t="shared" si="1"/>
        <v>70</v>
      </c>
      <c r="M27" s="7">
        <f t="shared" si="2"/>
        <v>100</v>
      </c>
      <c r="N27" s="7">
        <f t="shared" si="3"/>
        <v>70</v>
      </c>
      <c r="O27" s="7">
        <f t="shared" si="4"/>
        <v>100</v>
      </c>
      <c r="P27" s="8">
        <f t="shared" si="5"/>
        <v>0.8333333333</v>
      </c>
      <c r="Q27" s="8">
        <f t="shared" si="6"/>
        <v>1.19047619</v>
      </c>
    </row>
    <row r="28" ht="15.75" customHeight="1">
      <c r="A28" s="5">
        <v>128.0</v>
      </c>
      <c r="B28" s="5" t="s">
        <v>61</v>
      </c>
      <c r="C28" s="6" t="s">
        <v>18</v>
      </c>
      <c r="D28" s="5">
        <v>2007.0</v>
      </c>
      <c r="E28" s="5">
        <v>8.3</v>
      </c>
      <c r="F28" s="5" t="s">
        <v>35</v>
      </c>
      <c r="G28" s="5">
        <v>1.0</v>
      </c>
      <c r="H28" s="5">
        <f t="array" ref="H28">XLOOKUP(movies!$A28,financials!$A$1:$A$38,financials!$B$1:$B$38,"Not Available",0)</f>
        <v>120</v>
      </c>
      <c r="I28" s="5">
        <f t="array" ref="I28">XLOOKUP(movies!$A28,financials!$A$1:$A$38,financials!$C$1:$C$38,"Not Available",0)</f>
        <v>1350</v>
      </c>
      <c r="J28" s="5" t="str">
        <f t="array" ref="J28">XLOOKUP(movies!$A28,financials!$A$1:$A$38,financials!$D$1:$D$38,"Not Available",0)</f>
        <v>Millions</v>
      </c>
      <c r="K28" s="5" t="str">
        <f t="array" ref="K28">XLOOKUP(movies!$A28,financials!$A$1:$A$38,financials!$E$1:$E$38,"Not Available",0)</f>
        <v>INR</v>
      </c>
      <c r="L28" s="7">
        <f t="shared" si="1"/>
        <v>120</v>
      </c>
      <c r="M28" s="7">
        <f t="shared" si="2"/>
        <v>1350</v>
      </c>
      <c r="N28" s="7">
        <f t="shared" si="3"/>
        <v>120</v>
      </c>
      <c r="O28" s="7">
        <f t="shared" si="4"/>
        <v>1350</v>
      </c>
      <c r="P28" s="8">
        <f t="shared" si="5"/>
        <v>1.428571429</v>
      </c>
      <c r="Q28" s="8">
        <f t="shared" si="6"/>
        <v>16.07142857</v>
      </c>
    </row>
    <row r="29" ht="15.75" customHeight="1">
      <c r="A29" s="5">
        <v>129.0</v>
      </c>
      <c r="B29" s="5" t="s">
        <v>62</v>
      </c>
      <c r="C29" s="6" t="s">
        <v>18</v>
      </c>
      <c r="D29" s="5">
        <v>2003.0</v>
      </c>
      <c r="E29" s="5">
        <v>8.1</v>
      </c>
      <c r="F29" s="5" t="s">
        <v>31</v>
      </c>
      <c r="G29" s="5">
        <v>1.0</v>
      </c>
      <c r="H29" s="5">
        <f t="array" ref="H29">XLOOKUP(movies!$A29,financials!$A$1:$A$38,financials!$B$1:$B$38,"Not Available",0)</f>
        <v>100</v>
      </c>
      <c r="I29" s="5">
        <f t="array" ref="I29">XLOOKUP(movies!$A29,financials!$A$1:$A$38,financials!$C$1:$C$38,"Not Available",0)</f>
        <v>410</v>
      </c>
      <c r="J29" s="5" t="str">
        <f t="array" ref="J29">XLOOKUP(movies!$A29,financials!$A$1:$A$38,financials!$D$1:$D$38,"Not Available",0)</f>
        <v>Millions</v>
      </c>
      <c r="K29" s="5" t="str">
        <f t="array" ref="K29">XLOOKUP(movies!$A29,financials!$A$1:$A$38,financials!$E$1:$E$38,"Not Available",0)</f>
        <v>INR</v>
      </c>
      <c r="L29" s="7">
        <f t="shared" si="1"/>
        <v>100</v>
      </c>
      <c r="M29" s="7">
        <f t="shared" si="2"/>
        <v>410</v>
      </c>
      <c r="N29" s="7">
        <f t="shared" si="3"/>
        <v>100</v>
      </c>
      <c r="O29" s="7">
        <f t="shared" si="4"/>
        <v>410</v>
      </c>
      <c r="P29" s="8">
        <f t="shared" si="5"/>
        <v>1.19047619</v>
      </c>
      <c r="Q29" s="8">
        <f t="shared" si="6"/>
        <v>4.880952381</v>
      </c>
    </row>
    <row r="30" ht="15.75" customHeight="1">
      <c r="A30" s="5">
        <v>130.0</v>
      </c>
      <c r="B30" s="5" t="s">
        <v>63</v>
      </c>
      <c r="C30" s="6" t="s">
        <v>18</v>
      </c>
      <c r="D30" s="5">
        <v>2014.0</v>
      </c>
      <c r="E30" s="5">
        <v>8.1</v>
      </c>
      <c r="F30" s="5" t="s">
        <v>31</v>
      </c>
      <c r="G30" s="5">
        <v>1.0</v>
      </c>
      <c r="H30" s="5">
        <f t="array" ref="H30">XLOOKUP(movies!$A30,financials!$A$1:$A$38,financials!$B$1:$B$38,"Not Available",0)</f>
        <v>850</v>
      </c>
      <c r="I30" s="5">
        <f t="array" ref="I30">XLOOKUP(movies!$A30,financials!$A$1:$A$38,financials!$C$1:$C$38,"Not Available",0)</f>
        <v>8540</v>
      </c>
      <c r="J30" s="5" t="str">
        <f t="array" ref="J30">XLOOKUP(movies!$A30,financials!$A$1:$A$38,financials!$D$1:$D$38,"Not Available",0)</f>
        <v>Millions</v>
      </c>
      <c r="K30" s="5" t="str">
        <f t="array" ref="K30">XLOOKUP(movies!$A30,financials!$A$1:$A$38,financials!$E$1:$E$38,"Not Available",0)</f>
        <v>INR</v>
      </c>
      <c r="L30" s="7">
        <f t="shared" si="1"/>
        <v>850</v>
      </c>
      <c r="M30" s="7">
        <f t="shared" si="2"/>
        <v>8540</v>
      </c>
      <c r="N30" s="7">
        <f t="shared" si="3"/>
        <v>850</v>
      </c>
      <c r="O30" s="7">
        <f t="shared" si="4"/>
        <v>8540</v>
      </c>
      <c r="P30" s="8">
        <f t="shared" si="5"/>
        <v>10.11904762</v>
      </c>
      <c r="Q30" s="8">
        <f t="shared" si="6"/>
        <v>101.6666667</v>
      </c>
    </row>
    <row r="31" ht="15.75" customHeight="1">
      <c r="A31" s="5">
        <v>131.0</v>
      </c>
      <c r="B31" s="5" t="s">
        <v>64</v>
      </c>
      <c r="C31" s="6" t="s">
        <v>18</v>
      </c>
      <c r="D31" s="5">
        <v>2018.0</v>
      </c>
      <c r="E31" s="5" t="s">
        <v>65</v>
      </c>
      <c r="F31" s="5" t="s">
        <v>31</v>
      </c>
      <c r="G31" s="5">
        <v>1.0</v>
      </c>
      <c r="H31" s="5">
        <f t="array" ref="H31">XLOOKUP(movies!$A31,financials!$A$1:$A$38,financials!$B$1:$B$38,"Not Available",0)</f>
        <v>1</v>
      </c>
      <c r="I31" s="5">
        <f t="array" ref="I31">XLOOKUP(movies!$A31,financials!$A$1:$A$38,financials!$C$1:$C$38,"Not Available",0)</f>
        <v>5.9</v>
      </c>
      <c r="J31" s="5" t="str">
        <f t="array" ref="J31">XLOOKUP(movies!$A31,financials!$A$1:$A$38,financials!$D$1:$D$38,"Not Available",0)</f>
        <v>Billions</v>
      </c>
      <c r="K31" s="5" t="str">
        <f t="array" ref="K31">XLOOKUP(movies!$A31,financials!$A$1:$A$38,financials!$E$1:$E$38,"Not Available",0)</f>
        <v>INR</v>
      </c>
      <c r="L31" s="7">
        <f t="shared" si="1"/>
        <v>1000</v>
      </c>
      <c r="M31" s="7">
        <f t="shared" si="2"/>
        <v>5900</v>
      </c>
      <c r="N31" s="7">
        <f t="shared" si="3"/>
        <v>1000</v>
      </c>
      <c r="O31" s="7">
        <f t="shared" si="4"/>
        <v>5900</v>
      </c>
      <c r="P31" s="8">
        <f t="shared" si="5"/>
        <v>11.9047619</v>
      </c>
      <c r="Q31" s="8">
        <f t="shared" si="6"/>
        <v>70.23809524</v>
      </c>
    </row>
    <row r="32" ht="15.75" customHeight="1">
      <c r="A32" s="5">
        <v>132.0</v>
      </c>
      <c r="B32" s="5" t="s">
        <v>66</v>
      </c>
      <c r="C32" s="6" t="s">
        <v>18</v>
      </c>
      <c r="D32" s="5">
        <v>2021.0</v>
      </c>
      <c r="E32" s="5">
        <v>7.6</v>
      </c>
      <c r="F32" s="5" t="s">
        <v>67</v>
      </c>
      <c r="G32" s="5">
        <v>2.0</v>
      </c>
      <c r="H32" s="5">
        <f t="array" ref="H32">XLOOKUP(movies!$A32,financials!$A$1:$A$38,financials!$B$1:$B$38,"Not Available",0)</f>
        <v>2</v>
      </c>
      <c r="I32" s="5">
        <f t="array" ref="I32">XLOOKUP(movies!$A32,financials!$A$1:$A$38,financials!$C$1:$C$38,"Not Available",0)</f>
        <v>3.6</v>
      </c>
      <c r="J32" s="5" t="str">
        <f t="array" ref="J32">XLOOKUP(movies!$A32,financials!$A$1:$A$38,financials!$D$1:$D$38,"Not Available",0)</f>
        <v>Billions</v>
      </c>
      <c r="K32" s="5" t="str">
        <f t="array" ref="K32">XLOOKUP(movies!$A32,financials!$A$1:$A$38,financials!$E$1:$E$38,"Not Available",0)</f>
        <v>INR</v>
      </c>
      <c r="L32" s="7">
        <f t="shared" si="1"/>
        <v>2000</v>
      </c>
      <c r="M32" s="7">
        <f t="shared" si="2"/>
        <v>3600</v>
      </c>
      <c r="N32" s="7">
        <f t="shared" si="3"/>
        <v>2000</v>
      </c>
      <c r="O32" s="7">
        <f t="shared" si="4"/>
        <v>3600</v>
      </c>
      <c r="P32" s="8">
        <f t="shared" si="5"/>
        <v>23.80952381</v>
      </c>
      <c r="Q32" s="8">
        <f t="shared" si="6"/>
        <v>42.85714286</v>
      </c>
    </row>
    <row r="33" ht="15.75" customHeight="1">
      <c r="A33" s="5">
        <v>133.0</v>
      </c>
      <c r="B33" s="5" t="s">
        <v>68</v>
      </c>
      <c r="C33" s="6" t="s">
        <v>18</v>
      </c>
      <c r="D33" s="5">
        <v>2022.0</v>
      </c>
      <c r="E33" s="5">
        <v>8.0</v>
      </c>
      <c r="F33" s="5" t="s">
        <v>69</v>
      </c>
      <c r="G33" s="5">
        <v>2.0</v>
      </c>
      <c r="H33" s="5">
        <f t="array" ref="H33">XLOOKUP(movies!$A33,financials!$A$1:$A$38,financials!$B$1:$B$38,"Not Available",0)</f>
        <v>5.5</v>
      </c>
      <c r="I33" s="5">
        <f t="array" ref="I33">XLOOKUP(movies!$A33,financials!$A$1:$A$38,financials!$C$1:$C$38,"Not Available",0)</f>
        <v>12</v>
      </c>
      <c r="J33" s="5" t="str">
        <f t="array" ref="J33">XLOOKUP(movies!$A33,financials!$A$1:$A$38,financials!$D$1:$D$38,"Not Available",0)</f>
        <v>Billions</v>
      </c>
      <c r="K33" s="5" t="str">
        <f t="array" ref="K33">XLOOKUP(movies!$A33,financials!$A$1:$A$38,financials!$E$1:$E$38,"Not Available",0)</f>
        <v>INR</v>
      </c>
      <c r="L33" s="7">
        <f t="shared" si="1"/>
        <v>5500</v>
      </c>
      <c r="M33" s="7">
        <f t="shared" si="2"/>
        <v>12000</v>
      </c>
      <c r="N33" s="7">
        <f t="shared" si="3"/>
        <v>5500</v>
      </c>
      <c r="O33" s="7">
        <f t="shared" si="4"/>
        <v>12000</v>
      </c>
      <c r="P33" s="8">
        <f t="shared" si="5"/>
        <v>65.47619048</v>
      </c>
      <c r="Q33" s="8">
        <f t="shared" si="6"/>
        <v>142.8571429</v>
      </c>
    </row>
    <row r="34" ht="15.75" customHeight="1">
      <c r="A34" s="5">
        <v>134.0</v>
      </c>
      <c r="B34" s="5" t="s">
        <v>70</v>
      </c>
      <c r="C34" s="6" t="s">
        <v>18</v>
      </c>
      <c r="D34" s="5">
        <v>2015.0</v>
      </c>
      <c r="E34" s="5">
        <v>8.0</v>
      </c>
      <c r="F34" s="5" t="s">
        <v>71</v>
      </c>
      <c r="G34" s="5">
        <v>2.0</v>
      </c>
      <c r="H34" s="5">
        <f t="array" ref="H34">XLOOKUP(movies!$A34,financials!$A$1:$A$38,financials!$B$1:$B$38,"Not Available",0)</f>
        <v>1.8</v>
      </c>
      <c r="I34" s="5">
        <f t="array" ref="I34">XLOOKUP(movies!$A34,financials!$A$1:$A$38,financials!$C$1:$C$38,"Not Available",0)</f>
        <v>6.5</v>
      </c>
      <c r="J34" s="5" t="str">
        <f t="array" ref="J34">XLOOKUP(movies!$A34,financials!$A$1:$A$38,financials!$D$1:$D$38,"Not Available",0)</f>
        <v>Billions</v>
      </c>
      <c r="K34" s="5" t="str">
        <f t="array" ref="K34">XLOOKUP(movies!$A34,financials!$A$1:$A$38,financials!$E$1:$E$38,"Not Available",0)</f>
        <v>INR</v>
      </c>
      <c r="L34" s="7">
        <f t="shared" si="1"/>
        <v>1800</v>
      </c>
      <c r="M34" s="7">
        <f t="shared" si="2"/>
        <v>6500</v>
      </c>
      <c r="N34" s="7">
        <f t="shared" si="3"/>
        <v>1800</v>
      </c>
      <c r="O34" s="7">
        <f t="shared" si="4"/>
        <v>6500</v>
      </c>
      <c r="P34" s="8">
        <f t="shared" si="5"/>
        <v>21.42857143</v>
      </c>
      <c r="Q34" s="8">
        <f t="shared" si="6"/>
        <v>77.38095238</v>
      </c>
    </row>
    <row r="35" ht="15.75" customHeight="1">
      <c r="A35" s="5">
        <v>135.0</v>
      </c>
      <c r="B35" s="5" t="s">
        <v>72</v>
      </c>
      <c r="C35" s="6" t="s">
        <v>18</v>
      </c>
      <c r="D35" s="5">
        <v>2022.0</v>
      </c>
      <c r="E35" s="5">
        <v>8.3</v>
      </c>
      <c r="F35" s="5" t="s">
        <v>73</v>
      </c>
      <c r="G35" s="5">
        <v>1.0</v>
      </c>
      <c r="H35" s="5">
        <f t="array" ref="H35">XLOOKUP(movies!$A35,financials!$A$1:$A$38,financials!$B$1:$B$38,"Not Available",0)</f>
        <v>250</v>
      </c>
      <c r="I35" s="5">
        <f t="array" ref="I35">XLOOKUP(movies!$A35,financials!$A$1:$A$38,financials!$C$1:$C$38,"Not Available",0)</f>
        <v>3409</v>
      </c>
      <c r="J35" s="5" t="str">
        <f t="array" ref="J35">XLOOKUP(movies!$A35,financials!$A$1:$A$38,financials!$D$1:$D$38,"Not Available",0)</f>
        <v>Millions</v>
      </c>
      <c r="K35" s="5" t="str">
        <f t="array" ref="K35">XLOOKUP(movies!$A35,financials!$A$1:$A$38,financials!$E$1:$E$38,"Not Available",0)</f>
        <v>INR</v>
      </c>
      <c r="L35" s="7">
        <f t="shared" si="1"/>
        <v>250</v>
      </c>
      <c r="M35" s="7">
        <f t="shared" si="2"/>
        <v>3409</v>
      </c>
      <c r="N35" s="7">
        <f t="shared" si="3"/>
        <v>250</v>
      </c>
      <c r="O35" s="7">
        <f t="shared" si="4"/>
        <v>3409</v>
      </c>
      <c r="P35" s="8">
        <f t="shared" si="5"/>
        <v>2.976190476</v>
      </c>
      <c r="Q35" s="8">
        <f t="shared" si="6"/>
        <v>40.58333333</v>
      </c>
    </row>
    <row r="36" ht="15.75" customHeight="1">
      <c r="A36" s="5">
        <v>136.0</v>
      </c>
      <c r="B36" s="5" t="s">
        <v>74</v>
      </c>
      <c r="C36" s="6" t="s">
        <v>18</v>
      </c>
      <c r="D36" s="5">
        <v>2015.0</v>
      </c>
      <c r="E36" s="5">
        <v>8.1</v>
      </c>
      <c r="F36" s="5" t="s">
        <v>75</v>
      </c>
      <c r="G36" s="5">
        <v>1.0</v>
      </c>
      <c r="H36" s="5">
        <f t="array" ref="H36">XLOOKUP(movies!$A36,financials!$A$1:$A$38,financials!$B$1:$B$38,"Not Available",0)</f>
        <v>900</v>
      </c>
      <c r="I36" s="5">
        <f t="array" ref="I36">XLOOKUP(movies!$A36,financials!$A$1:$A$38,financials!$C$1:$C$38,"Not Available",0)</f>
        <v>11690</v>
      </c>
      <c r="J36" s="5" t="str">
        <f t="array" ref="J36">XLOOKUP(movies!$A36,financials!$A$1:$A$38,financials!$D$1:$D$38,"Not Available",0)</f>
        <v>Millions</v>
      </c>
      <c r="K36" s="5" t="str">
        <f t="array" ref="K36">XLOOKUP(movies!$A36,financials!$A$1:$A$38,financials!$E$1:$E$38,"Not Available",0)</f>
        <v>INR</v>
      </c>
      <c r="L36" s="7">
        <f t="shared" si="1"/>
        <v>900</v>
      </c>
      <c r="M36" s="7">
        <f t="shared" si="2"/>
        <v>11690</v>
      </c>
      <c r="N36" s="7">
        <f t="shared" si="3"/>
        <v>900</v>
      </c>
      <c r="O36" s="7">
        <f t="shared" si="4"/>
        <v>11690</v>
      </c>
      <c r="P36" s="8">
        <f t="shared" si="5"/>
        <v>10.71428571</v>
      </c>
      <c r="Q36" s="8">
        <f t="shared" si="6"/>
        <v>139.1666667</v>
      </c>
    </row>
    <row r="37" ht="15.75" customHeight="1">
      <c r="A37" s="5">
        <v>137.0</v>
      </c>
      <c r="B37" s="5" t="s">
        <v>76</v>
      </c>
      <c r="C37" s="6" t="s">
        <v>21</v>
      </c>
      <c r="D37" s="5">
        <v>2011.0</v>
      </c>
      <c r="E37" s="5">
        <v>6.9</v>
      </c>
      <c r="F37" s="5" t="s">
        <v>22</v>
      </c>
      <c r="G37" s="5">
        <v>5.0</v>
      </c>
      <c r="H37" s="5">
        <f t="array" ref="H37">XLOOKUP(movies!$A37,financials!$A$1:$A$38,financials!$B$1:$B$38,"Not Available",0)</f>
        <v>216.7</v>
      </c>
      <c r="I37" s="5">
        <f t="array" ref="I37">XLOOKUP(movies!$A37,financials!$A$1:$A$38,financials!$C$1:$C$38,"Not Available",0)</f>
        <v>370.6</v>
      </c>
      <c r="J37" s="5" t="str">
        <f t="array" ref="J37">XLOOKUP(movies!$A37,financials!$A$1:$A$38,financials!$D$1:$D$38,"Not Available",0)</f>
        <v>Millions</v>
      </c>
      <c r="K37" s="5" t="str">
        <f t="array" ref="K37">XLOOKUP(movies!$A37,financials!$A$1:$A$38,financials!$E$1:$E$38,"Not Available",0)</f>
        <v>USD</v>
      </c>
      <c r="L37" s="7">
        <f t="shared" si="1"/>
        <v>216.7</v>
      </c>
      <c r="M37" s="7">
        <f t="shared" si="2"/>
        <v>370.6</v>
      </c>
      <c r="N37" s="7">
        <f t="shared" si="3"/>
        <v>18202.8</v>
      </c>
      <c r="O37" s="7">
        <f t="shared" si="4"/>
        <v>31130.4</v>
      </c>
      <c r="P37" s="8">
        <f t="shared" si="5"/>
        <v>216.7</v>
      </c>
      <c r="Q37" s="8">
        <f t="shared" si="6"/>
        <v>370.6</v>
      </c>
    </row>
    <row r="38" ht="15.75" customHeight="1">
      <c r="A38" s="5">
        <v>138.0</v>
      </c>
      <c r="B38" s="5" t="s">
        <v>77</v>
      </c>
      <c r="C38" s="6" t="s">
        <v>21</v>
      </c>
      <c r="D38" s="5">
        <v>2014.0</v>
      </c>
      <c r="E38" s="5">
        <v>7.8</v>
      </c>
      <c r="F38" s="5" t="s">
        <v>22</v>
      </c>
      <c r="G38" s="5">
        <v>5.0</v>
      </c>
      <c r="H38" s="5">
        <f t="array" ref="H38">XLOOKUP(movies!$A38,financials!$A$1:$A$38,financials!$B$1:$B$38,"Not Available",0)</f>
        <v>177</v>
      </c>
      <c r="I38" s="5">
        <f t="array" ref="I38">XLOOKUP(movies!$A38,financials!$A$1:$A$38,financials!$C$1:$C$38,"Not Available",0)</f>
        <v>714.4</v>
      </c>
      <c r="J38" s="5" t="str">
        <f t="array" ref="J38">XLOOKUP(movies!$A38,financials!$A$1:$A$38,financials!$D$1:$D$38,"Not Available",0)</f>
        <v>Millions</v>
      </c>
      <c r="K38" s="5" t="str">
        <f t="array" ref="K38">XLOOKUP(movies!$A38,financials!$A$1:$A$38,financials!$E$1:$E$38,"Not Available",0)</f>
        <v>USD</v>
      </c>
      <c r="L38" s="7">
        <f t="shared" si="1"/>
        <v>177</v>
      </c>
      <c r="M38" s="7">
        <f t="shared" si="2"/>
        <v>714.4</v>
      </c>
      <c r="N38" s="7">
        <f t="shared" si="3"/>
        <v>14868</v>
      </c>
      <c r="O38" s="7">
        <f t="shared" si="4"/>
        <v>60009.6</v>
      </c>
      <c r="P38" s="8">
        <f t="shared" si="5"/>
        <v>177</v>
      </c>
      <c r="Q38" s="8">
        <f t="shared" si="6"/>
        <v>714.4</v>
      </c>
    </row>
    <row r="39" ht="15.75" customHeight="1">
      <c r="A39" s="5">
        <v>139.0</v>
      </c>
      <c r="B39" s="5" t="s">
        <v>78</v>
      </c>
      <c r="C39" s="6" t="s">
        <v>18</v>
      </c>
      <c r="D39" s="5">
        <v>2018.0</v>
      </c>
      <c r="E39" s="5">
        <v>1.9</v>
      </c>
      <c r="F39" s="5" t="s">
        <v>75</v>
      </c>
      <c r="G39" s="5">
        <v>1.0</v>
      </c>
      <c r="H39" s="5">
        <f t="array" ref="H39">XLOOKUP(movies!$A39,financials!$A$1:$A$38,financials!$B$1:$B$38,"Not Available",0)</f>
        <v>1.8</v>
      </c>
      <c r="I39" s="5">
        <f t="array" ref="I39">XLOOKUP(movies!$A39,financials!$A$1:$A$38,financials!$C$1:$C$38,"Not Available",0)</f>
        <v>3.1</v>
      </c>
      <c r="J39" s="5" t="str">
        <f t="array" ref="J39">XLOOKUP(movies!$A39,financials!$A$1:$A$38,financials!$D$1:$D$38,"Not Available",0)</f>
        <v>Billions</v>
      </c>
      <c r="K39" s="5" t="str">
        <f t="array" ref="K39">XLOOKUP(movies!$A39,financials!$A$1:$A$38,financials!$E$1:$E$38,"Not Available",0)</f>
        <v>INR</v>
      </c>
      <c r="L39" s="7">
        <f t="shared" si="1"/>
        <v>1800</v>
      </c>
      <c r="M39" s="7">
        <f t="shared" si="2"/>
        <v>3100</v>
      </c>
      <c r="N39" s="7">
        <f t="shared" si="3"/>
        <v>1800</v>
      </c>
      <c r="O39" s="7">
        <f t="shared" si="4"/>
        <v>3100</v>
      </c>
      <c r="P39" s="8">
        <f t="shared" si="5"/>
        <v>21.42857143</v>
      </c>
      <c r="Q39" s="8">
        <f t="shared" si="6"/>
        <v>36.9047619</v>
      </c>
    </row>
    <row r="40" ht="15.75" customHeight="1">
      <c r="A40" s="5">
        <v>140.0</v>
      </c>
      <c r="B40" s="5" t="s">
        <v>79</v>
      </c>
      <c r="C40" s="6" t="s">
        <v>18</v>
      </c>
      <c r="D40" s="5">
        <v>2021.0</v>
      </c>
      <c r="E40" s="5">
        <v>8.4</v>
      </c>
      <c r="F40" s="5" t="s">
        <v>33</v>
      </c>
      <c r="G40" s="5">
        <v>1.0</v>
      </c>
      <c r="H40" s="5">
        <f t="array" ref="H40">XLOOKUP(movies!$A40,financials!$A$1:$A$38,financials!$B$1:$B$38,"Not Available",0)</f>
        <v>500</v>
      </c>
      <c r="I40" s="5">
        <f t="array" ref="I40">XLOOKUP(movies!$A40,financials!$A$1:$A$38,financials!$C$1:$C$38,"Not Available",0)</f>
        <v>950</v>
      </c>
      <c r="J40" s="5" t="str">
        <f t="array" ref="J40">XLOOKUP(movies!$A40,financials!$A$1:$A$38,financials!$D$1:$D$38,"Not Available",0)</f>
        <v>Millions</v>
      </c>
      <c r="K40" s="5" t="str">
        <f t="array" ref="K40">XLOOKUP(movies!$A40,financials!$A$1:$A$38,financials!$E$1:$E$38,"Not Available",0)</f>
        <v>INR</v>
      </c>
      <c r="L40" s="7">
        <f t="shared" si="1"/>
        <v>500</v>
      </c>
      <c r="M40" s="7">
        <f t="shared" si="2"/>
        <v>950</v>
      </c>
      <c r="N40" s="7">
        <f t="shared" si="3"/>
        <v>500</v>
      </c>
      <c r="O40" s="7">
        <f t="shared" si="4"/>
        <v>950</v>
      </c>
      <c r="P40" s="8">
        <f t="shared" si="5"/>
        <v>5.952380952</v>
      </c>
      <c r="Q40" s="8">
        <f t="shared" si="6"/>
        <v>11.30952381</v>
      </c>
    </row>
    <row r="41" ht="15.75" customHeight="1">
      <c r="C41" s="9"/>
      <c r="P41" s="8"/>
      <c r="Q41" s="8"/>
    </row>
    <row r="42" ht="15.75" customHeight="1">
      <c r="C42" s="9"/>
      <c r="P42" s="8"/>
      <c r="Q42" s="8"/>
    </row>
    <row r="43" ht="15.75" customHeight="1">
      <c r="C43" s="9"/>
    </row>
    <row r="44" ht="15.75" customHeight="1">
      <c r="C44" s="9"/>
    </row>
    <row r="45" ht="15.75" customHeight="1">
      <c r="C45" s="9"/>
    </row>
    <row r="46" ht="15.75" customHeight="1">
      <c r="C46" s="9"/>
    </row>
    <row r="47" ht="15.75" customHeight="1">
      <c r="C47" s="9"/>
    </row>
    <row r="48" ht="15.75" customHeight="1">
      <c r="C48" s="9"/>
    </row>
    <row r="49" ht="15.75" customHeight="1">
      <c r="C49" s="9"/>
    </row>
    <row r="50" ht="15.75" customHeight="1">
      <c r="C50" s="9"/>
    </row>
    <row r="51" ht="15.75" customHeight="1">
      <c r="C51" s="9"/>
    </row>
    <row r="52" ht="15.75" customHeight="1">
      <c r="C52" s="9"/>
    </row>
    <row r="53" ht="15.75" customHeight="1">
      <c r="C53" s="9"/>
      <c r="P53" s="8"/>
      <c r="Q53" s="8"/>
    </row>
    <row r="54" ht="15.75" customHeight="1">
      <c r="C54" s="9"/>
      <c r="P54" s="8"/>
      <c r="Q54" s="8"/>
    </row>
    <row r="55" ht="15.75" customHeight="1">
      <c r="C55" s="9"/>
      <c r="P55" s="8"/>
      <c r="Q55" s="8"/>
    </row>
    <row r="56" ht="15.75" customHeight="1">
      <c r="C56" s="9"/>
      <c r="P56" s="8"/>
      <c r="Q56" s="8"/>
    </row>
    <row r="57" ht="15.75" customHeight="1">
      <c r="C57" s="9"/>
      <c r="P57" s="8"/>
      <c r="Q57" s="8"/>
    </row>
    <row r="58" ht="15.75" customHeight="1">
      <c r="C58" s="9"/>
      <c r="P58" s="8"/>
      <c r="Q58" s="8"/>
    </row>
    <row r="59" ht="15.75" customHeight="1">
      <c r="C59" s="9"/>
      <c r="P59" s="8"/>
      <c r="Q59" s="8"/>
    </row>
    <row r="60" ht="15.75" customHeight="1">
      <c r="C60" s="9"/>
      <c r="P60" s="8"/>
      <c r="Q60" s="8"/>
    </row>
    <row r="61" ht="15.75" customHeight="1">
      <c r="C61" s="9"/>
      <c r="P61" s="8"/>
      <c r="Q61" s="8"/>
    </row>
    <row r="62" ht="15.75" customHeight="1">
      <c r="C62" s="9"/>
      <c r="P62" s="8"/>
      <c r="Q62" s="8"/>
    </row>
    <row r="63" ht="15.75" customHeight="1">
      <c r="C63" s="9"/>
      <c r="P63" s="8"/>
      <c r="Q63" s="8"/>
    </row>
    <row r="64" ht="15.75" customHeight="1">
      <c r="C64" s="9"/>
      <c r="P64" s="8"/>
      <c r="Q64" s="8"/>
    </row>
    <row r="65" ht="15.75" customHeight="1">
      <c r="C65" s="9"/>
      <c r="P65" s="8"/>
      <c r="Q65" s="8"/>
    </row>
    <row r="66" ht="15.75" customHeight="1">
      <c r="C66" s="9"/>
      <c r="P66" s="8"/>
      <c r="Q66" s="8"/>
    </row>
    <row r="67" ht="15.75" customHeight="1">
      <c r="C67" s="9"/>
      <c r="P67" s="8"/>
      <c r="Q67" s="8"/>
    </row>
    <row r="68" ht="15.75" customHeight="1">
      <c r="C68" s="9"/>
      <c r="P68" s="8"/>
      <c r="Q68" s="8"/>
    </row>
    <row r="69" ht="15.75" customHeight="1">
      <c r="C69" s="9"/>
      <c r="P69" s="8"/>
      <c r="Q69" s="8"/>
    </row>
    <row r="70" ht="15.75" customHeight="1">
      <c r="C70" s="9"/>
      <c r="P70" s="8"/>
      <c r="Q70" s="8"/>
    </row>
    <row r="71" ht="15.75" customHeight="1">
      <c r="C71" s="9"/>
      <c r="P71" s="8"/>
      <c r="Q71" s="8"/>
    </row>
    <row r="72" ht="15.75" customHeight="1">
      <c r="C72" s="9"/>
      <c r="P72" s="8"/>
      <c r="Q72" s="8"/>
    </row>
    <row r="73" ht="15.75" customHeight="1">
      <c r="C73" s="9"/>
      <c r="P73" s="8"/>
      <c r="Q73" s="8"/>
    </row>
    <row r="74" ht="15.75" customHeight="1">
      <c r="C74" s="9"/>
      <c r="P74" s="8"/>
      <c r="Q74" s="8"/>
    </row>
    <row r="75" ht="15.75" customHeight="1">
      <c r="C75" s="9"/>
      <c r="P75" s="8"/>
      <c r="Q75" s="8"/>
    </row>
    <row r="76" ht="15.75" customHeight="1">
      <c r="C76" s="9"/>
      <c r="P76" s="8"/>
      <c r="Q76" s="8"/>
    </row>
    <row r="77" ht="15.75" customHeight="1">
      <c r="C77" s="9"/>
      <c r="P77" s="8"/>
      <c r="Q77" s="8"/>
    </row>
    <row r="78" ht="15.75" customHeight="1">
      <c r="C78" s="9"/>
      <c r="P78" s="8"/>
      <c r="Q78" s="8"/>
    </row>
    <row r="79" ht="15.75" customHeight="1">
      <c r="C79" s="9"/>
      <c r="P79" s="8"/>
      <c r="Q79" s="8"/>
    </row>
    <row r="80" ht="15.75" customHeight="1">
      <c r="C80" s="9"/>
      <c r="P80" s="8"/>
      <c r="Q80" s="8"/>
    </row>
    <row r="81" ht="15.75" customHeight="1">
      <c r="C81" s="9"/>
      <c r="P81" s="8"/>
      <c r="Q81" s="8"/>
    </row>
    <row r="82" ht="15.75" customHeight="1">
      <c r="C82" s="9"/>
      <c r="P82" s="8"/>
      <c r="Q82" s="8"/>
    </row>
    <row r="83" ht="15.75" customHeight="1">
      <c r="C83" s="9"/>
      <c r="P83" s="8"/>
      <c r="Q83" s="8"/>
    </row>
    <row r="84" ht="15.75" customHeight="1">
      <c r="C84" s="9"/>
      <c r="P84" s="8"/>
      <c r="Q84" s="8"/>
    </row>
    <row r="85" ht="15.75" customHeight="1">
      <c r="C85" s="9"/>
      <c r="P85" s="8"/>
      <c r="Q85" s="8"/>
    </row>
    <row r="86" ht="15.75" customHeight="1">
      <c r="C86" s="9"/>
      <c r="P86" s="8"/>
      <c r="Q86" s="8"/>
    </row>
    <row r="87" ht="15.75" customHeight="1">
      <c r="C87" s="9"/>
      <c r="P87" s="8"/>
      <c r="Q87" s="8"/>
    </row>
    <row r="88" ht="15.75" customHeight="1">
      <c r="C88" s="9"/>
      <c r="P88" s="8"/>
      <c r="Q88" s="8"/>
    </row>
    <row r="89" ht="15.75" customHeight="1">
      <c r="C89" s="9"/>
      <c r="P89" s="8"/>
      <c r="Q89" s="8"/>
    </row>
    <row r="90" ht="15.75" customHeight="1">
      <c r="C90" s="9"/>
      <c r="P90" s="8"/>
      <c r="Q90" s="8"/>
    </row>
    <row r="91" ht="15.75" customHeight="1">
      <c r="C91" s="9"/>
      <c r="P91" s="8"/>
      <c r="Q91" s="8"/>
    </row>
    <row r="92" ht="15.75" customHeight="1">
      <c r="C92" s="9"/>
      <c r="P92" s="8"/>
      <c r="Q92" s="8"/>
    </row>
    <row r="93" ht="15.75" customHeight="1">
      <c r="C93" s="9"/>
      <c r="P93" s="8"/>
      <c r="Q93" s="8"/>
    </row>
    <row r="94" ht="15.75" customHeight="1">
      <c r="C94" s="9"/>
      <c r="P94" s="8"/>
      <c r="Q94" s="8"/>
    </row>
    <row r="95" ht="15.75" customHeight="1">
      <c r="C95" s="9"/>
      <c r="P95" s="8"/>
      <c r="Q95" s="8"/>
    </row>
    <row r="96" ht="15.75" customHeight="1">
      <c r="C96" s="9"/>
      <c r="P96" s="8"/>
      <c r="Q96" s="8"/>
    </row>
    <row r="97" ht="15.75" customHeight="1">
      <c r="C97" s="9"/>
      <c r="P97" s="8"/>
      <c r="Q97" s="8"/>
    </row>
    <row r="98" ht="15.75" customHeight="1">
      <c r="C98" s="9"/>
      <c r="P98" s="8"/>
      <c r="Q98" s="8"/>
    </row>
    <row r="99" ht="15.75" customHeight="1">
      <c r="C99" s="9"/>
      <c r="P99" s="8"/>
      <c r="Q99" s="8"/>
    </row>
    <row r="100" ht="15.75" customHeight="1">
      <c r="C100" s="9"/>
      <c r="P100" s="8"/>
      <c r="Q100" s="8"/>
    </row>
    <row r="101" ht="15.75" customHeight="1">
      <c r="C101" s="9"/>
      <c r="P101" s="8"/>
      <c r="Q101" s="8"/>
    </row>
    <row r="102" ht="15.75" customHeight="1">
      <c r="C102" s="9"/>
      <c r="P102" s="8"/>
      <c r="Q102" s="8"/>
    </row>
    <row r="103" ht="15.75" customHeight="1">
      <c r="C103" s="9"/>
      <c r="P103" s="8"/>
      <c r="Q103" s="8"/>
    </row>
    <row r="104" ht="15.75" customHeight="1">
      <c r="C104" s="9"/>
      <c r="P104" s="8"/>
      <c r="Q104" s="8"/>
    </row>
    <row r="105" ht="15.75" customHeight="1">
      <c r="C105" s="9"/>
      <c r="P105" s="8"/>
      <c r="Q105" s="8"/>
    </row>
    <row r="106" ht="15.75" customHeight="1">
      <c r="C106" s="9"/>
      <c r="P106" s="8"/>
      <c r="Q106" s="8"/>
    </row>
    <row r="107" ht="15.75" customHeight="1">
      <c r="C107" s="9"/>
      <c r="P107" s="8"/>
      <c r="Q107" s="8"/>
    </row>
    <row r="108" ht="15.75" customHeight="1">
      <c r="C108" s="9"/>
      <c r="P108" s="8"/>
      <c r="Q108" s="8"/>
    </row>
    <row r="109" ht="15.75" customHeight="1">
      <c r="C109" s="9"/>
      <c r="P109" s="8"/>
      <c r="Q109" s="8"/>
    </row>
    <row r="110" ht="15.75" customHeight="1">
      <c r="C110" s="9"/>
      <c r="P110" s="8"/>
      <c r="Q110" s="8"/>
    </row>
    <row r="111" ht="15.75" customHeight="1">
      <c r="C111" s="9"/>
      <c r="P111" s="8"/>
      <c r="Q111" s="8"/>
    </row>
    <row r="112" ht="15.75" customHeight="1">
      <c r="C112" s="9"/>
      <c r="P112" s="8"/>
      <c r="Q112" s="8"/>
    </row>
    <row r="113" ht="15.75" customHeight="1">
      <c r="C113" s="9"/>
      <c r="P113" s="8"/>
      <c r="Q113" s="8"/>
    </row>
    <row r="114" ht="15.75" customHeight="1">
      <c r="C114" s="9"/>
      <c r="P114" s="8"/>
      <c r="Q114" s="8"/>
    </row>
    <row r="115" ht="15.75" customHeight="1">
      <c r="C115" s="9"/>
      <c r="P115" s="8"/>
      <c r="Q115" s="8"/>
    </row>
    <row r="116" ht="15.75" customHeight="1">
      <c r="C116" s="9"/>
      <c r="P116" s="8"/>
      <c r="Q116" s="8"/>
    </row>
    <row r="117" ht="15.75" customHeight="1">
      <c r="C117" s="9"/>
      <c r="P117" s="8"/>
      <c r="Q117" s="8"/>
    </row>
    <row r="118" ht="15.75" customHeight="1">
      <c r="C118" s="9"/>
      <c r="P118" s="8"/>
      <c r="Q118" s="8"/>
    </row>
    <row r="119" ht="15.75" customHeight="1">
      <c r="C119" s="9"/>
      <c r="P119" s="8"/>
      <c r="Q119" s="8"/>
    </row>
    <row r="120" ht="15.75" customHeight="1">
      <c r="C120" s="9"/>
      <c r="P120" s="8"/>
      <c r="Q120" s="8"/>
    </row>
    <row r="121" ht="15.75" customHeight="1">
      <c r="C121" s="9"/>
      <c r="P121" s="8"/>
      <c r="Q121" s="8"/>
    </row>
    <row r="122" ht="15.75" customHeight="1">
      <c r="C122" s="9"/>
      <c r="P122" s="8"/>
      <c r="Q122" s="8"/>
    </row>
    <row r="123" ht="15.75" customHeight="1">
      <c r="C123" s="9"/>
      <c r="P123" s="8"/>
      <c r="Q123" s="8"/>
    </row>
    <row r="124" ht="15.75" customHeight="1">
      <c r="C124" s="9"/>
      <c r="P124" s="8"/>
      <c r="Q124" s="8"/>
    </row>
    <row r="125" ht="15.75" customHeight="1">
      <c r="C125" s="9"/>
      <c r="P125" s="8"/>
      <c r="Q125" s="8"/>
    </row>
    <row r="126" ht="15.75" customHeight="1">
      <c r="C126" s="9"/>
      <c r="P126" s="8"/>
      <c r="Q126" s="8"/>
    </row>
    <row r="127" ht="15.75" customHeight="1">
      <c r="C127" s="9"/>
      <c r="P127" s="8"/>
      <c r="Q127" s="8"/>
    </row>
    <row r="128" ht="15.75" customHeight="1">
      <c r="C128" s="9"/>
      <c r="P128" s="8"/>
      <c r="Q128" s="8"/>
    </row>
    <row r="129" ht="15.75" customHeight="1">
      <c r="C129" s="9"/>
      <c r="P129" s="8"/>
      <c r="Q129" s="8"/>
    </row>
    <row r="130" ht="15.75" customHeight="1">
      <c r="C130" s="9"/>
      <c r="P130" s="8"/>
      <c r="Q130" s="8"/>
    </row>
    <row r="131" ht="15.75" customHeight="1">
      <c r="C131" s="9"/>
      <c r="P131" s="8"/>
      <c r="Q131" s="8"/>
    </row>
    <row r="132" ht="15.75" customHeight="1">
      <c r="C132" s="9"/>
      <c r="P132" s="8"/>
      <c r="Q132" s="8"/>
    </row>
    <row r="133" ht="15.75" customHeight="1">
      <c r="C133" s="9"/>
      <c r="P133" s="8"/>
      <c r="Q133" s="8"/>
    </row>
    <row r="134" ht="15.75" customHeight="1">
      <c r="C134" s="9"/>
      <c r="P134" s="8"/>
      <c r="Q134" s="8"/>
    </row>
    <row r="135" ht="15.75" customHeight="1">
      <c r="C135" s="9"/>
      <c r="P135" s="8"/>
      <c r="Q135" s="8"/>
    </row>
    <row r="136" ht="15.75" customHeight="1">
      <c r="C136" s="9"/>
      <c r="P136" s="8"/>
      <c r="Q136" s="8"/>
    </row>
    <row r="137" ht="15.75" customHeight="1">
      <c r="C137" s="9"/>
      <c r="P137" s="8"/>
      <c r="Q137" s="8"/>
    </row>
    <row r="138" ht="15.75" customHeight="1">
      <c r="C138" s="9"/>
      <c r="P138" s="8"/>
      <c r="Q138" s="8"/>
    </row>
    <row r="139" ht="15.75" customHeight="1">
      <c r="C139" s="9"/>
      <c r="P139" s="8"/>
      <c r="Q139" s="8"/>
    </row>
    <row r="140" ht="15.75" customHeight="1">
      <c r="C140" s="9"/>
      <c r="P140" s="8"/>
      <c r="Q140" s="8"/>
    </row>
    <row r="141" ht="15.75" customHeight="1">
      <c r="C141" s="9"/>
      <c r="P141" s="8"/>
      <c r="Q141" s="8"/>
    </row>
    <row r="142" ht="15.75" customHeight="1">
      <c r="C142" s="9"/>
      <c r="P142" s="8"/>
      <c r="Q142" s="8"/>
    </row>
    <row r="143" ht="15.75" customHeight="1">
      <c r="C143" s="9"/>
      <c r="P143" s="8"/>
      <c r="Q143" s="8"/>
    </row>
    <row r="144" ht="15.75" customHeight="1">
      <c r="C144" s="9"/>
      <c r="P144" s="8"/>
      <c r="Q144" s="8"/>
    </row>
    <row r="145" ht="15.75" customHeight="1">
      <c r="C145" s="9"/>
      <c r="P145" s="8"/>
      <c r="Q145" s="8"/>
    </row>
    <row r="146" ht="15.75" customHeight="1">
      <c r="C146" s="9"/>
      <c r="P146" s="8"/>
      <c r="Q146" s="8"/>
    </row>
    <row r="147" ht="15.75" customHeight="1">
      <c r="C147" s="9"/>
      <c r="P147" s="8"/>
      <c r="Q147" s="8"/>
    </row>
    <row r="148" ht="15.75" customHeight="1">
      <c r="C148" s="9"/>
      <c r="P148" s="8"/>
      <c r="Q148" s="8"/>
    </row>
    <row r="149" ht="15.75" customHeight="1">
      <c r="C149" s="9"/>
      <c r="P149" s="8"/>
      <c r="Q149" s="8"/>
    </row>
    <row r="150" ht="15.75" customHeight="1">
      <c r="C150" s="9"/>
      <c r="P150" s="8"/>
      <c r="Q150" s="8"/>
    </row>
    <row r="151" ht="15.75" customHeight="1">
      <c r="C151" s="9"/>
      <c r="P151" s="8"/>
      <c r="Q151" s="8"/>
    </row>
    <row r="152" ht="15.75" customHeight="1">
      <c r="C152" s="9"/>
      <c r="P152" s="8"/>
      <c r="Q152" s="8"/>
    </row>
    <row r="153" ht="15.75" customHeight="1">
      <c r="C153" s="9"/>
      <c r="P153" s="8"/>
      <c r="Q153" s="8"/>
    </row>
    <row r="154" ht="15.75" customHeight="1">
      <c r="C154" s="9"/>
      <c r="P154" s="8"/>
      <c r="Q154" s="8"/>
    </row>
    <row r="155" ht="15.75" customHeight="1">
      <c r="C155" s="9"/>
      <c r="P155" s="8"/>
      <c r="Q155" s="8"/>
    </row>
    <row r="156" ht="15.75" customHeight="1">
      <c r="C156" s="9"/>
      <c r="P156" s="8"/>
      <c r="Q156" s="8"/>
    </row>
    <row r="157" ht="15.75" customHeight="1">
      <c r="C157" s="9"/>
      <c r="P157" s="8"/>
      <c r="Q157" s="8"/>
    </row>
    <row r="158" ht="15.75" customHeight="1">
      <c r="C158" s="9"/>
      <c r="P158" s="8"/>
      <c r="Q158" s="8"/>
    </row>
    <row r="159" ht="15.75" customHeight="1">
      <c r="C159" s="9"/>
      <c r="P159" s="8"/>
      <c r="Q159" s="8"/>
    </row>
    <row r="160" ht="15.75" customHeight="1">
      <c r="C160" s="9"/>
      <c r="P160" s="8"/>
      <c r="Q160" s="8"/>
    </row>
    <row r="161" ht="15.75" customHeight="1">
      <c r="C161" s="9"/>
      <c r="P161" s="8"/>
      <c r="Q161" s="8"/>
    </row>
    <row r="162" ht="15.75" customHeight="1">
      <c r="C162" s="9"/>
      <c r="P162" s="8"/>
      <c r="Q162" s="8"/>
    </row>
    <row r="163" ht="15.75" customHeight="1">
      <c r="C163" s="9"/>
      <c r="P163" s="8"/>
      <c r="Q163" s="8"/>
    </row>
    <row r="164" ht="15.75" customHeight="1">
      <c r="C164" s="9"/>
      <c r="P164" s="8"/>
      <c r="Q164" s="8"/>
    </row>
    <row r="165" ht="15.75" customHeight="1">
      <c r="C165" s="9"/>
      <c r="P165" s="8"/>
      <c r="Q165" s="8"/>
    </row>
    <row r="166" ht="15.75" customHeight="1">
      <c r="C166" s="9"/>
      <c r="P166" s="8"/>
      <c r="Q166" s="8"/>
    </row>
    <row r="167" ht="15.75" customHeight="1">
      <c r="C167" s="9"/>
      <c r="P167" s="8"/>
      <c r="Q167" s="8"/>
    </row>
    <row r="168" ht="15.75" customHeight="1">
      <c r="C168" s="9"/>
      <c r="P168" s="8"/>
      <c r="Q168" s="8"/>
    </row>
    <row r="169" ht="15.75" customHeight="1">
      <c r="C169" s="9"/>
      <c r="P169" s="8"/>
      <c r="Q169" s="8"/>
    </row>
    <row r="170" ht="15.75" customHeight="1">
      <c r="C170" s="9"/>
      <c r="P170" s="8"/>
      <c r="Q170" s="8"/>
    </row>
    <row r="171" ht="15.75" customHeight="1">
      <c r="C171" s="9"/>
      <c r="P171" s="8"/>
      <c r="Q171" s="8"/>
    </row>
    <row r="172" ht="15.75" customHeight="1">
      <c r="C172" s="9"/>
      <c r="P172" s="8"/>
      <c r="Q172" s="8"/>
    </row>
    <row r="173" ht="15.75" customHeight="1">
      <c r="C173" s="9"/>
      <c r="P173" s="8"/>
      <c r="Q173" s="8"/>
    </row>
    <row r="174" ht="15.75" customHeight="1">
      <c r="C174" s="9"/>
      <c r="P174" s="8"/>
      <c r="Q174" s="8"/>
    </row>
    <row r="175" ht="15.75" customHeight="1">
      <c r="C175" s="9"/>
      <c r="P175" s="8"/>
      <c r="Q175" s="8"/>
    </row>
    <row r="176" ht="15.75" customHeight="1">
      <c r="C176" s="9"/>
      <c r="P176" s="8"/>
      <c r="Q176" s="8"/>
    </row>
    <row r="177" ht="15.75" customHeight="1">
      <c r="C177" s="9"/>
      <c r="P177" s="8"/>
      <c r="Q177" s="8"/>
    </row>
    <row r="178" ht="15.75" customHeight="1">
      <c r="C178" s="9"/>
      <c r="P178" s="8"/>
      <c r="Q178" s="8"/>
    </row>
    <row r="179" ht="15.75" customHeight="1">
      <c r="C179" s="9"/>
      <c r="P179" s="8"/>
      <c r="Q179" s="8"/>
    </row>
    <row r="180" ht="15.75" customHeight="1">
      <c r="C180" s="9"/>
      <c r="P180" s="8"/>
      <c r="Q180" s="8"/>
    </row>
    <row r="181" ht="15.75" customHeight="1">
      <c r="C181" s="9"/>
      <c r="P181" s="8"/>
      <c r="Q181" s="8"/>
    </row>
    <row r="182" ht="15.75" customHeight="1">
      <c r="C182" s="9"/>
      <c r="P182" s="8"/>
      <c r="Q182" s="8"/>
    </row>
    <row r="183" ht="15.75" customHeight="1">
      <c r="C183" s="9"/>
      <c r="P183" s="8"/>
      <c r="Q183" s="8"/>
    </row>
    <row r="184" ht="15.75" customHeight="1">
      <c r="C184" s="9"/>
      <c r="P184" s="8"/>
      <c r="Q184" s="8"/>
    </row>
    <row r="185" ht="15.75" customHeight="1">
      <c r="C185" s="9"/>
      <c r="P185" s="8"/>
      <c r="Q185" s="8"/>
    </row>
    <row r="186" ht="15.75" customHeight="1">
      <c r="C186" s="9"/>
      <c r="P186" s="8"/>
      <c r="Q186" s="8"/>
    </row>
    <row r="187" ht="15.75" customHeight="1">
      <c r="C187" s="9"/>
      <c r="P187" s="8"/>
      <c r="Q187" s="8"/>
    </row>
    <row r="188" ht="15.75" customHeight="1">
      <c r="C188" s="9"/>
      <c r="P188" s="8"/>
      <c r="Q188" s="8"/>
    </row>
    <row r="189" ht="15.75" customHeight="1">
      <c r="C189" s="9"/>
      <c r="P189" s="8"/>
      <c r="Q189" s="8"/>
    </row>
    <row r="190" ht="15.75" customHeight="1">
      <c r="C190" s="9"/>
      <c r="P190" s="8"/>
      <c r="Q190" s="8"/>
    </row>
    <row r="191" ht="15.75" customHeight="1">
      <c r="C191" s="9"/>
      <c r="P191" s="8"/>
      <c r="Q191" s="8"/>
    </row>
    <row r="192" ht="15.75" customHeight="1">
      <c r="C192" s="9"/>
      <c r="P192" s="8"/>
      <c r="Q192" s="8"/>
    </row>
    <row r="193" ht="15.75" customHeight="1">
      <c r="C193" s="9"/>
      <c r="P193" s="8"/>
      <c r="Q193" s="8"/>
    </row>
    <row r="194" ht="15.75" customHeight="1">
      <c r="C194" s="9"/>
      <c r="P194" s="8"/>
      <c r="Q194" s="8"/>
    </row>
    <row r="195" ht="15.75" customHeight="1">
      <c r="C195" s="9"/>
      <c r="P195" s="8"/>
      <c r="Q195" s="8"/>
    </row>
    <row r="196" ht="15.75" customHeight="1">
      <c r="C196" s="9"/>
      <c r="P196" s="8"/>
      <c r="Q196" s="8"/>
    </row>
    <row r="197" ht="15.75" customHeight="1">
      <c r="C197" s="9"/>
      <c r="P197" s="8"/>
      <c r="Q197" s="8"/>
    </row>
    <row r="198" ht="15.75" customHeight="1">
      <c r="C198" s="9"/>
      <c r="P198" s="8"/>
      <c r="Q198" s="8"/>
    </row>
    <row r="199" ht="15.75" customHeight="1">
      <c r="C199" s="9"/>
      <c r="P199" s="8"/>
      <c r="Q199" s="8"/>
    </row>
    <row r="200" ht="15.75" customHeight="1">
      <c r="C200" s="9"/>
      <c r="P200" s="8"/>
      <c r="Q200" s="8"/>
    </row>
    <row r="201" ht="15.75" customHeight="1">
      <c r="C201" s="9"/>
      <c r="P201" s="8"/>
      <c r="Q201" s="8"/>
    </row>
    <row r="202" ht="15.75" customHeight="1">
      <c r="C202" s="9"/>
      <c r="P202" s="8"/>
      <c r="Q202" s="8"/>
    </row>
    <row r="203" ht="15.75" customHeight="1">
      <c r="C203" s="9"/>
      <c r="P203" s="8"/>
      <c r="Q203" s="8"/>
    </row>
    <row r="204" ht="15.75" customHeight="1">
      <c r="C204" s="9"/>
      <c r="P204" s="8"/>
      <c r="Q204" s="8"/>
    </row>
    <row r="205" ht="15.75" customHeight="1">
      <c r="C205" s="9"/>
      <c r="P205" s="8"/>
      <c r="Q205" s="8"/>
    </row>
    <row r="206" ht="15.75" customHeight="1">
      <c r="C206" s="9"/>
      <c r="P206" s="8"/>
      <c r="Q206" s="8"/>
    </row>
    <row r="207" ht="15.75" customHeight="1">
      <c r="C207" s="9"/>
      <c r="P207" s="8"/>
      <c r="Q207" s="8"/>
    </row>
    <row r="208" ht="15.75" customHeight="1">
      <c r="C208" s="9"/>
      <c r="P208" s="8"/>
      <c r="Q208" s="8"/>
    </row>
    <row r="209" ht="15.75" customHeight="1">
      <c r="C209" s="9"/>
      <c r="P209" s="8"/>
      <c r="Q209" s="8"/>
    </row>
    <row r="210" ht="15.75" customHeight="1">
      <c r="C210" s="9"/>
      <c r="P210" s="8"/>
      <c r="Q210" s="8"/>
    </row>
    <row r="211" ht="15.75" customHeight="1">
      <c r="C211" s="9"/>
      <c r="P211" s="8"/>
      <c r="Q211" s="8"/>
    </row>
    <row r="212" ht="15.75" customHeight="1">
      <c r="C212" s="9"/>
      <c r="P212" s="8"/>
      <c r="Q212" s="8"/>
    </row>
    <row r="213" ht="15.75" customHeight="1">
      <c r="C213" s="9"/>
      <c r="P213" s="8"/>
      <c r="Q213" s="8"/>
    </row>
    <row r="214" ht="15.75" customHeight="1">
      <c r="C214" s="9"/>
      <c r="P214" s="8"/>
      <c r="Q214" s="8"/>
    </row>
    <row r="215" ht="15.75" customHeight="1">
      <c r="C215" s="9"/>
      <c r="P215" s="8"/>
      <c r="Q215" s="8"/>
    </row>
    <row r="216" ht="15.75" customHeight="1">
      <c r="C216" s="9"/>
      <c r="P216" s="8"/>
      <c r="Q216" s="8"/>
    </row>
    <row r="217" ht="15.75" customHeight="1">
      <c r="C217" s="9"/>
      <c r="P217" s="8"/>
      <c r="Q217" s="8"/>
    </row>
    <row r="218" ht="15.75" customHeight="1">
      <c r="C218" s="9"/>
      <c r="P218" s="8"/>
      <c r="Q218" s="8"/>
    </row>
    <row r="219" ht="15.75" customHeight="1">
      <c r="C219" s="9"/>
      <c r="P219" s="8"/>
      <c r="Q219" s="8"/>
    </row>
    <row r="220" ht="15.75" customHeight="1">
      <c r="C220" s="9"/>
      <c r="P220" s="8"/>
      <c r="Q220" s="8"/>
    </row>
    <row r="221" ht="15.75" customHeight="1">
      <c r="C221" s="9"/>
      <c r="P221" s="8"/>
      <c r="Q221" s="8"/>
    </row>
    <row r="222" ht="15.75" customHeight="1">
      <c r="C222" s="9"/>
      <c r="P222" s="8"/>
      <c r="Q222" s="8"/>
    </row>
    <row r="223" ht="15.75" customHeight="1">
      <c r="C223" s="9"/>
      <c r="P223" s="8"/>
      <c r="Q223" s="8"/>
    </row>
    <row r="224" ht="15.75" customHeight="1">
      <c r="C224" s="9"/>
      <c r="P224" s="8"/>
      <c r="Q224" s="8"/>
    </row>
    <row r="225" ht="15.75" customHeight="1">
      <c r="C225" s="9"/>
      <c r="P225" s="8"/>
      <c r="Q225" s="8"/>
    </row>
    <row r="226" ht="15.75" customHeight="1">
      <c r="C226" s="9"/>
      <c r="P226" s="8"/>
      <c r="Q226" s="8"/>
    </row>
    <row r="227" ht="15.75" customHeight="1">
      <c r="C227" s="9"/>
      <c r="P227" s="8"/>
      <c r="Q227" s="8"/>
    </row>
    <row r="228" ht="15.75" customHeight="1">
      <c r="C228" s="9"/>
      <c r="P228" s="8"/>
      <c r="Q228" s="8"/>
    </row>
    <row r="229" ht="15.75" customHeight="1">
      <c r="C229" s="9"/>
      <c r="P229" s="8"/>
      <c r="Q229" s="8"/>
    </row>
    <row r="230" ht="15.75" customHeight="1">
      <c r="C230" s="9"/>
      <c r="P230" s="8"/>
      <c r="Q230" s="8"/>
    </row>
    <row r="231" ht="15.75" customHeight="1">
      <c r="C231" s="9"/>
      <c r="P231" s="8"/>
      <c r="Q231" s="8"/>
    </row>
    <row r="232" ht="15.75" customHeight="1">
      <c r="C232" s="9"/>
      <c r="P232" s="8"/>
      <c r="Q232" s="8"/>
    </row>
    <row r="233" ht="15.75" customHeight="1">
      <c r="C233" s="9"/>
      <c r="P233" s="8"/>
      <c r="Q233" s="8"/>
    </row>
    <row r="234" ht="15.75" customHeight="1">
      <c r="C234" s="9"/>
      <c r="P234" s="8"/>
      <c r="Q234" s="8"/>
    </row>
    <row r="235" ht="15.75" customHeight="1">
      <c r="C235" s="9"/>
      <c r="P235" s="8"/>
      <c r="Q235" s="8"/>
    </row>
    <row r="236" ht="15.75" customHeight="1">
      <c r="C236" s="9"/>
      <c r="P236" s="8"/>
      <c r="Q236" s="8"/>
    </row>
    <row r="237" ht="15.75" customHeight="1">
      <c r="C237" s="9"/>
      <c r="P237" s="8"/>
      <c r="Q237" s="8"/>
    </row>
    <row r="238" ht="15.75" customHeight="1">
      <c r="C238" s="9"/>
      <c r="P238" s="8"/>
      <c r="Q238" s="8"/>
    </row>
    <row r="239" ht="15.75" customHeight="1">
      <c r="C239" s="9"/>
      <c r="P239" s="8"/>
      <c r="Q239" s="8"/>
    </row>
    <row r="240" ht="15.75" customHeight="1">
      <c r="C240" s="9"/>
      <c r="P240" s="8"/>
      <c r="Q240" s="8"/>
    </row>
    <row r="241" ht="15.75" customHeight="1">
      <c r="C241" s="9"/>
      <c r="P241" s="8"/>
      <c r="Q241" s="8"/>
    </row>
    <row r="242" ht="15.75" customHeight="1">
      <c r="C242" s="9"/>
      <c r="P242" s="8"/>
      <c r="Q242" s="8"/>
    </row>
    <row r="243" ht="15.75" customHeight="1">
      <c r="C243" s="9"/>
      <c r="P243" s="8"/>
      <c r="Q243" s="8"/>
    </row>
    <row r="244" ht="15.75" customHeight="1">
      <c r="C244" s="9"/>
      <c r="P244" s="8"/>
      <c r="Q244" s="8"/>
    </row>
    <row r="245" ht="15.75" customHeight="1">
      <c r="C245" s="9"/>
      <c r="P245" s="8"/>
      <c r="Q245" s="8"/>
    </row>
    <row r="246" ht="15.75" customHeight="1">
      <c r="C246" s="9"/>
      <c r="P246" s="8"/>
      <c r="Q246" s="8"/>
    </row>
    <row r="247" ht="15.75" customHeight="1">
      <c r="C247" s="9"/>
      <c r="P247" s="8"/>
      <c r="Q247" s="8"/>
    </row>
    <row r="248" ht="15.75" customHeight="1">
      <c r="C248" s="9"/>
      <c r="P248" s="8"/>
      <c r="Q248" s="8"/>
    </row>
    <row r="249" ht="15.75" customHeight="1">
      <c r="C249" s="9"/>
      <c r="P249" s="8"/>
      <c r="Q249" s="8"/>
    </row>
    <row r="250" ht="15.75" customHeight="1">
      <c r="C250" s="9"/>
      <c r="P250" s="8"/>
      <c r="Q250" s="8"/>
    </row>
    <row r="251" ht="15.75" customHeight="1">
      <c r="C251" s="9"/>
      <c r="P251" s="8"/>
      <c r="Q251" s="8"/>
    </row>
    <row r="252" ht="15.75" customHeight="1">
      <c r="C252" s="9"/>
      <c r="P252" s="8"/>
      <c r="Q252" s="8"/>
    </row>
    <row r="253" ht="15.75" customHeight="1">
      <c r="C253" s="9"/>
      <c r="P253" s="8"/>
      <c r="Q253" s="8"/>
    </row>
    <row r="254" ht="15.75" customHeight="1">
      <c r="C254" s="9"/>
      <c r="P254" s="8"/>
      <c r="Q254" s="8"/>
    </row>
    <row r="255" ht="15.75" customHeight="1">
      <c r="C255" s="9"/>
      <c r="P255" s="8"/>
      <c r="Q255" s="8"/>
    </row>
    <row r="256" ht="15.75" customHeight="1">
      <c r="C256" s="9"/>
      <c r="P256" s="8"/>
      <c r="Q256" s="8"/>
    </row>
    <row r="257" ht="15.75" customHeight="1">
      <c r="C257" s="9"/>
      <c r="P257" s="8"/>
      <c r="Q257" s="8"/>
    </row>
    <row r="258" ht="15.75" customHeight="1">
      <c r="C258" s="9"/>
      <c r="P258" s="8"/>
      <c r="Q258" s="8"/>
    </row>
    <row r="259" ht="15.75" customHeight="1">
      <c r="C259" s="9"/>
      <c r="P259" s="8"/>
      <c r="Q259" s="8"/>
    </row>
    <row r="260" ht="15.75" customHeight="1">
      <c r="C260" s="9"/>
      <c r="P260" s="8"/>
      <c r="Q260" s="8"/>
    </row>
    <row r="261" ht="15.75" customHeight="1">
      <c r="C261" s="9"/>
      <c r="P261" s="8"/>
      <c r="Q261" s="8"/>
    </row>
    <row r="262" ht="15.75" customHeight="1">
      <c r="C262" s="9"/>
      <c r="P262" s="8"/>
      <c r="Q262" s="8"/>
    </row>
    <row r="263" ht="15.75" customHeight="1">
      <c r="C263" s="9"/>
      <c r="P263" s="8"/>
      <c r="Q263" s="8"/>
    </row>
    <row r="264" ht="15.75" customHeight="1">
      <c r="C264" s="9"/>
      <c r="P264" s="8"/>
      <c r="Q264" s="8"/>
    </row>
    <row r="265" ht="15.75" customHeight="1">
      <c r="C265" s="9"/>
      <c r="P265" s="8"/>
      <c r="Q265" s="8"/>
    </row>
    <row r="266" ht="15.75" customHeight="1">
      <c r="C266" s="9"/>
      <c r="P266" s="8"/>
      <c r="Q266" s="8"/>
    </row>
    <row r="267" ht="15.75" customHeight="1">
      <c r="C267" s="9"/>
      <c r="P267" s="8"/>
      <c r="Q267" s="8"/>
    </row>
    <row r="268" ht="15.75" customHeight="1">
      <c r="C268" s="9"/>
      <c r="P268" s="8"/>
      <c r="Q268" s="8"/>
    </row>
    <row r="269" ht="15.75" customHeight="1">
      <c r="C269" s="9"/>
      <c r="P269" s="8"/>
      <c r="Q269" s="8"/>
    </row>
    <row r="270" ht="15.75" customHeight="1">
      <c r="C270" s="9"/>
      <c r="P270" s="8"/>
      <c r="Q270" s="8"/>
    </row>
    <row r="271" ht="15.75" customHeight="1">
      <c r="C271" s="9"/>
      <c r="P271" s="8"/>
      <c r="Q271" s="8"/>
    </row>
    <row r="272" ht="15.75" customHeight="1">
      <c r="C272" s="9"/>
      <c r="P272" s="8"/>
      <c r="Q272" s="8"/>
    </row>
    <row r="273" ht="15.75" customHeight="1">
      <c r="C273" s="9"/>
      <c r="P273" s="8"/>
      <c r="Q273" s="8"/>
    </row>
    <row r="274" ht="15.75" customHeight="1">
      <c r="C274" s="9"/>
      <c r="P274" s="8"/>
      <c r="Q274" s="8"/>
    </row>
    <row r="275" ht="15.75" customHeight="1">
      <c r="C275" s="9"/>
      <c r="P275" s="8"/>
      <c r="Q275" s="8"/>
    </row>
    <row r="276" ht="15.75" customHeight="1">
      <c r="C276" s="9"/>
      <c r="P276" s="8"/>
      <c r="Q276" s="8"/>
    </row>
    <row r="277" ht="15.75" customHeight="1">
      <c r="C277" s="9"/>
      <c r="P277" s="8"/>
      <c r="Q277" s="8"/>
    </row>
    <row r="278" ht="15.75" customHeight="1">
      <c r="C278" s="9"/>
      <c r="P278" s="8"/>
      <c r="Q278" s="8"/>
    </row>
    <row r="279" ht="15.75" customHeight="1">
      <c r="C279" s="9"/>
      <c r="P279" s="8"/>
      <c r="Q279" s="8"/>
    </row>
    <row r="280" ht="15.75" customHeight="1">
      <c r="C280" s="9"/>
      <c r="P280" s="8"/>
      <c r="Q280" s="8"/>
    </row>
    <row r="281" ht="15.75" customHeight="1">
      <c r="C281" s="9"/>
      <c r="P281" s="8"/>
      <c r="Q281" s="8"/>
    </row>
    <row r="282" ht="15.75" customHeight="1">
      <c r="C282" s="9"/>
      <c r="P282" s="8"/>
      <c r="Q282" s="8"/>
    </row>
    <row r="283" ht="15.75" customHeight="1">
      <c r="C283" s="9"/>
      <c r="P283" s="8"/>
      <c r="Q283" s="8"/>
    </row>
    <row r="284" ht="15.75" customHeight="1">
      <c r="C284" s="9"/>
      <c r="P284" s="8"/>
      <c r="Q284" s="8"/>
    </row>
    <row r="285" ht="15.75" customHeight="1">
      <c r="C285" s="9"/>
      <c r="P285" s="8"/>
      <c r="Q285" s="8"/>
    </row>
    <row r="286" ht="15.75" customHeight="1">
      <c r="C286" s="9"/>
      <c r="P286" s="8"/>
      <c r="Q286" s="8"/>
    </row>
    <row r="287" ht="15.75" customHeight="1">
      <c r="C287" s="9"/>
      <c r="P287" s="8"/>
      <c r="Q287" s="8"/>
    </row>
    <row r="288" ht="15.75" customHeight="1">
      <c r="C288" s="9"/>
      <c r="P288" s="8"/>
      <c r="Q288" s="8"/>
    </row>
    <row r="289" ht="15.75" customHeight="1">
      <c r="C289" s="9"/>
      <c r="P289" s="8"/>
      <c r="Q289" s="8"/>
    </row>
    <row r="290" ht="15.75" customHeight="1">
      <c r="C290" s="9"/>
      <c r="P290" s="8"/>
      <c r="Q290" s="8"/>
    </row>
    <row r="291" ht="15.75" customHeight="1">
      <c r="C291" s="9"/>
      <c r="P291" s="8"/>
      <c r="Q291" s="8"/>
    </row>
    <row r="292" ht="15.75" customHeight="1">
      <c r="C292" s="9"/>
      <c r="P292" s="8"/>
      <c r="Q292" s="8"/>
    </row>
    <row r="293" ht="15.75" customHeight="1">
      <c r="C293" s="9"/>
      <c r="P293" s="8"/>
      <c r="Q293" s="8"/>
    </row>
    <row r="294" ht="15.75" customHeight="1">
      <c r="C294" s="9"/>
      <c r="P294" s="8"/>
      <c r="Q294" s="8"/>
    </row>
    <row r="295" ht="15.75" customHeight="1">
      <c r="C295" s="9"/>
      <c r="P295" s="8"/>
      <c r="Q295" s="8"/>
    </row>
    <row r="296" ht="15.75" customHeight="1">
      <c r="C296" s="9"/>
      <c r="P296" s="8"/>
      <c r="Q296" s="8"/>
    </row>
    <row r="297" ht="15.75" customHeight="1">
      <c r="C297" s="9"/>
      <c r="P297" s="8"/>
      <c r="Q297" s="8"/>
    </row>
    <row r="298" ht="15.75" customHeight="1">
      <c r="C298" s="9"/>
      <c r="P298" s="8"/>
      <c r="Q298" s="8"/>
    </row>
    <row r="299" ht="15.75" customHeight="1">
      <c r="C299" s="9"/>
      <c r="P299" s="8"/>
      <c r="Q299" s="8"/>
    </row>
    <row r="300" ht="15.75" customHeight="1">
      <c r="C300" s="9"/>
      <c r="P300" s="8"/>
      <c r="Q300" s="8"/>
    </row>
    <row r="301" ht="15.75" customHeight="1">
      <c r="C301" s="9"/>
      <c r="P301" s="8"/>
      <c r="Q301" s="8"/>
    </row>
    <row r="302" ht="15.75" customHeight="1">
      <c r="C302" s="9"/>
      <c r="P302" s="8"/>
      <c r="Q302" s="8"/>
    </row>
    <row r="303" ht="15.75" customHeight="1">
      <c r="C303" s="9"/>
      <c r="P303" s="8"/>
      <c r="Q303" s="8"/>
    </row>
    <row r="304" ht="15.75" customHeight="1">
      <c r="C304" s="9"/>
      <c r="P304" s="8"/>
      <c r="Q304" s="8"/>
    </row>
    <row r="305" ht="15.75" customHeight="1">
      <c r="C305" s="9"/>
      <c r="P305" s="8"/>
      <c r="Q305" s="8"/>
    </row>
    <row r="306" ht="15.75" customHeight="1">
      <c r="C306" s="9"/>
      <c r="P306" s="8"/>
      <c r="Q306" s="8"/>
    </row>
    <row r="307" ht="15.75" customHeight="1">
      <c r="C307" s="9"/>
      <c r="P307" s="8"/>
      <c r="Q307" s="8"/>
    </row>
    <row r="308" ht="15.75" customHeight="1">
      <c r="C308" s="9"/>
      <c r="P308" s="8"/>
      <c r="Q308" s="8"/>
    </row>
    <row r="309" ht="15.75" customHeight="1">
      <c r="C309" s="9"/>
      <c r="P309" s="8"/>
      <c r="Q309" s="8"/>
    </row>
    <row r="310" ht="15.75" customHeight="1">
      <c r="C310" s="9"/>
      <c r="P310" s="8"/>
      <c r="Q310" s="8"/>
    </row>
    <row r="311" ht="15.75" customHeight="1">
      <c r="C311" s="9"/>
      <c r="P311" s="8"/>
      <c r="Q311" s="8"/>
    </row>
    <row r="312" ht="15.75" customHeight="1">
      <c r="C312" s="9"/>
      <c r="P312" s="8"/>
      <c r="Q312" s="8"/>
    </row>
    <row r="313" ht="15.75" customHeight="1">
      <c r="C313" s="9"/>
      <c r="P313" s="8"/>
      <c r="Q313" s="8"/>
    </row>
    <row r="314" ht="15.75" customHeight="1">
      <c r="C314" s="9"/>
      <c r="P314" s="8"/>
      <c r="Q314" s="8"/>
    </row>
    <row r="315" ht="15.75" customHeight="1">
      <c r="C315" s="9"/>
      <c r="P315" s="8"/>
      <c r="Q315" s="8"/>
    </row>
    <row r="316" ht="15.75" customHeight="1">
      <c r="C316" s="9"/>
      <c r="P316" s="8"/>
      <c r="Q316" s="8"/>
    </row>
    <row r="317" ht="15.75" customHeight="1">
      <c r="C317" s="9"/>
      <c r="P317" s="8"/>
      <c r="Q317" s="8"/>
    </row>
    <row r="318" ht="15.75" customHeight="1">
      <c r="C318" s="9"/>
      <c r="P318" s="8"/>
      <c r="Q318" s="8"/>
    </row>
    <row r="319" ht="15.75" customHeight="1">
      <c r="C319" s="9"/>
      <c r="P319" s="8"/>
      <c r="Q319" s="8"/>
    </row>
    <row r="320" ht="15.75" customHeight="1">
      <c r="C320" s="9"/>
      <c r="P320" s="8"/>
      <c r="Q320" s="8"/>
    </row>
    <row r="321" ht="15.75" customHeight="1">
      <c r="C321" s="9"/>
      <c r="P321" s="8"/>
      <c r="Q321" s="8"/>
    </row>
    <row r="322" ht="15.75" customHeight="1">
      <c r="C322" s="9"/>
      <c r="P322" s="8"/>
      <c r="Q322" s="8"/>
    </row>
    <row r="323" ht="15.75" customHeight="1">
      <c r="C323" s="9"/>
      <c r="P323" s="8"/>
      <c r="Q323" s="8"/>
    </row>
    <row r="324" ht="15.75" customHeight="1">
      <c r="C324" s="9"/>
      <c r="P324" s="8"/>
      <c r="Q324" s="8"/>
    </row>
    <row r="325" ht="15.75" customHeight="1">
      <c r="C325" s="9"/>
      <c r="P325" s="8"/>
      <c r="Q325" s="8"/>
    </row>
    <row r="326" ht="15.75" customHeight="1">
      <c r="C326" s="9"/>
      <c r="P326" s="8"/>
      <c r="Q326" s="8"/>
    </row>
    <row r="327" ht="15.75" customHeight="1">
      <c r="C327" s="9"/>
      <c r="P327" s="8"/>
      <c r="Q327" s="8"/>
    </row>
    <row r="328" ht="15.75" customHeight="1">
      <c r="C328" s="9"/>
      <c r="P328" s="8"/>
      <c r="Q328" s="8"/>
    </row>
    <row r="329" ht="15.75" customHeight="1">
      <c r="C329" s="9"/>
      <c r="P329" s="8"/>
      <c r="Q329" s="8"/>
    </row>
    <row r="330" ht="15.75" customHeight="1">
      <c r="C330" s="9"/>
      <c r="P330" s="8"/>
      <c r="Q330" s="8"/>
    </row>
    <row r="331" ht="15.75" customHeight="1">
      <c r="C331" s="9"/>
      <c r="P331" s="8"/>
      <c r="Q331" s="8"/>
    </row>
    <row r="332" ht="15.75" customHeight="1">
      <c r="C332" s="9"/>
      <c r="P332" s="8"/>
      <c r="Q332" s="8"/>
    </row>
    <row r="333" ht="15.75" customHeight="1">
      <c r="C333" s="9"/>
      <c r="P333" s="8"/>
      <c r="Q333" s="8"/>
    </row>
    <row r="334" ht="15.75" customHeight="1">
      <c r="C334" s="9"/>
      <c r="P334" s="8"/>
      <c r="Q334" s="8"/>
    </row>
    <row r="335" ht="15.75" customHeight="1">
      <c r="C335" s="9"/>
      <c r="P335" s="8"/>
      <c r="Q335" s="8"/>
    </row>
    <row r="336" ht="15.75" customHeight="1">
      <c r="C336" s="9"/>
      <c r="P336" s="8"/>
      <c r="Q336" s="8"/>
    </row>
    <row r="337" ht="15.75" customHeight="1">
      <c r="C337" s="9"/>
      <c r="P337" s="8"/>
      <c r="Q337" s="8"/>
    </row>
    <row r="338" ht="15.75" customHeight="1">
      <c r="C338" s="9"/>
      <c r="P338" s="8"/>
      <c r="Q338" s="8"/>
    </row>
    <row r="339" ht="15.75" customHeight="1">
      <c r="C339" s="9"/>
      <c r="P339" s="8"/>
      <c r="Q339" s="8"/>
    </row>
    <row r="340" ht="15.75" customHeight="1">
      <c r="C340" s="9"/>
      <c r="P340" s="8"/>
      <c r="Q340" s="8"/>
    </row>
    <row r="341" ht="15.75" customHeight="1">
      <c r="C341" s="9"/>
      <c r="P341" s="8"/>
      <c r="Q341" s="8"/>
    </row>
    <row r="342" ht="15.75" customHeight="1">
      <c r="C342" s="9"/>
      <c r="P342" s="8"/>
      <c r="Q342" s="8"/>
    </row>
    <row r="343" ht="15.75" customHeight="1">
      <c r="C343" s="9"/>
      <c r="P343" s="8"/>
      <c r="Q343" s="8"/>
    </row>
    <row r="344" ht="15.75" customHeight="1">
      <c r="C344" s="9"/>
      <c r="P344" s="8"/>
      <c r="Q344" s="8"/>
    </row>
    <row r="345" ht="15.75" customHeight="1">
      <c r="C345" s="9"/>
      <c r="P345" s="8"/>
      <c r="Q345" s="8"/>
    </row>
    <row r="346" ht="15.75" customHeight="1">
      <c r="C346" s="9"/>
      <c r="P346" s="8"/>
      <c r="Q346" s="8"/>
    </row>
    <row r="347" ht="15.75" customHeight="1">
      <c r="C347" s="9"/>
      <c r="P347" s="8"/>
      <c r="Q347" s="8"/>
    </row>
    <row r="348" ht="15.75" customHeight="1">
      <c r="C348" s="9"/>
      <c r="P348" s="8"/>
      <c r="Q348" s="8"/>
    </row>
    <row r="349" ht="15.75" customHeight="1">
      <c r="C349" s="9"/>
      <c r="P349" s="8"/>
      <c r="Q349" s="8"/>
    </row>
    <row r="350" ht="15.75" customHeight="1">
      <c r="C350" s="9"/>
      <c r="P350" s="8"/>
      <c r="Q350" s="8"/>
    </row>
    <row r="351" ht="15.75" customHeight="1">
      <c r="C351" s="9"/>
      <c r="P351" s="8"/>
      <c r="Q351" s="8"/>
    </row>
    <row r="352" ht="15.75" customHeight="1">
      <c r="C352" s="9"/>
      <c r="P352" s="8"/>
      <c r="Q352" s="8"/>
    </row>
    <row r="353" ht="15.75" customHeight="1">
      <c r="C353" s="9"/>
      <c r="P353" s="8"/>
      <c r="Q353" s="8"/>
    </row>
    <row r="354" ht="15.75" customHeight="1">
      <c r="C354" s="9"/>
      <c r="P354" s="8"/>
      <c r="Q354" s="8"/>
    </row>
    <row r="355" ht="15.75" customHeight="1">
      <c r="C355" s="9"/>
      <c r="P355" s="8"/>
      <c r="Q355" s="8"/>
    </row>
    <row r="356" ht="15.75" customHeight="1">
      <c r="C356" s="9"/>
      <c r="P356" s="8"/>
      <c r="Q356" s="8"/>
    </row>
    <row r="357" ht="15.75" customHeight="1">
      <c r="C357" s="9"/>
      <c r="P357" s="8"/>
      <c r="Q357" s="8"/>
    </row>
    <row r="358" ht="15.75" customHeight="1">
      <c r="C358" s="9"/>
      <c r="P358" s="8"/>
      <c r="Q358" s="8"/>
    </row>
    <row r="359" ht="15.75" customHeight="1">
      <c r="C359" s="9"/>
      <c r="P359" s="8"/>
      <c r="Q359" s="8"/>
    </row>
    <row r="360" ht="15.75" customHeight="1">
      <c r="C360" s="9"/>
      <c r="P360" s="8"/>
      <c r="Q360" s="8"/>
    </row>
    <row r="361" ht="15.75" customHeight="1">
      <c r="C361" s="9"/>
      <c r="P361" s="8"/>
      <c r="Q361" s="8"/>
    </row>
    <row r="362" ht="15.75" customHeight="1">
      <c r="C362" s="9"/>
      <c r="P362" s="8"/>
      <c r="Q362" s="8"/>
    </row>
    <row r="363" ht="15.75" customHeight="1">
      <c r="C363" s="9"/>
      <c r="P363" s="8"/>
      <c r="Q363" s="8"/>
    </row>
    <row r="364" ht="15.75" customHeight="1">
      <c r="C364" s="9"/>
      <c r="P364" s="8"/>
      <c r="Q364" s="8"/>
    </row>
    <row r="365" ht="15.75" customHeight="1">
      <c r="C365" s="9"/>
      <c r="P365" s="8"/>
      <c r="Q365" s="8"/>
    </row>
    <row r="366" ht="15.75" customHeight="1">
      <c r="C366" s="9"/>
      <c r="P366" s="8"/>
      <c r="Q366" s="8"/>
    </row>
    <row r="367" ht="15.75" customHeight="1">
      <c r="C367" s="9"/>
      <c r="P367" s="8"/>
      <c r="Q367" s="8"/>
    </row>
    <row r="368" ht="15.75" customHeight="1">
      <c r="C368" s="9"/>
      <c r="P368" s="8"/>
      <c r="Q368" s="8"/>
    </row>
    <row r="369" ht="15.75" customHeight="1">
      <c r="C369" s="9"/>
      <c r="P369" s="8"/>
      <c r="Q369" s="8"/>
    </row>
    <row r="370" ht="15.75" customHeight="1">
      <c r="C370" s="9"/>
      <c r="P370" s="8"/>
      <c r="Q370" s="8"/>
    </row>
    <row r="371" ht="15.75" customHeight="1">
      <c r="C371" s="9"/>
      <c r="P371" s="8"/>
      <c r="Q371" s="8"/>
    </row>
    <row r="372" ht="15.75" customHeight="1">
      <c r="C372" s="9"/>
      <c r="P372" s="8"/>
      <c r="Q372" s="8"/>
    </row>
    <row r="373" ht="15.75" customHeight="1">
      <c r="C373" s="9"/>
      <c r="P373" s="8"/>
      <c r="Q373" s="8"/>
    </row>
    <row r="374" ht="15.75" customHeight="1">
      <c r="C374" s="9"/>
      <c r="P374" s="8"/>
      <c r="Q374" s="8"/>
    </row>
    <row r="375" ht="15.75" customHeight="1">
      <c r="C375" s="9"/>
      <c r="P375" s="8"/>
      <c r="Q375" s="8"/>
    </row>
    <row r="376" ht="15.75" customHeight="1">
      <c r="C376" s="9"/>
      <c r="P376" s="8"/>
      <c r="Q376" s="8"/>
    </row>
    <row r="377" ht="15.75" customHeight="1">
      <c r="C377" s="9"/>
      <c r="P377" s="8"/>
      <c r="Q377" s="8"/>
    </row>
    <row r="378" ht="15.75" customHeight="1">
      <c r="C378" s="9"/>
      <c r="P378" s="8"/>
      <c r="Q378" s="8"/>
    </row>
    <row r="379" ht="15.75" customHeight="1">
      <c r="C379" s="9"/>
      <c r="P379" s="8"/>
      <c r="Q379" s="8"/>
    </row>
    <row r="380" ht="15.75" customHeight="1">
      <c r="C380" s="9"/>
      <c r="P380" s="8"/>
      <c r="Q380" s="8"/>
    </row>
    <row r="381" ht="15.75" customHeight="1">
      <c r="C381" s="9"/>
      <c r="P381" s="8"/>
      <c r="Q381" s="8"/>
    </row>
    <row r="382" ht="15.75" customHeight="1">
      <c r="C382" s="9"/>
      <c r="P382" s="8"/>
      <c r="Q382" s="8"/>
    </row>
    <row r="383" ht="15.75" customHeight="1">
      <c r="C383" s="9"/>
      <c r="P383" s="8"/>
      <c r="Q383" s="8"/>
    </row>
    <row r="384" ht="15.75" customHeight="1">
      <c r="C384" s="9"/>
      <c r="P384" s="8"/>
      <c r="Q384" s="8"/>
    </row>
    <row r="385" ht="15.75" customHeight="1">
      <c r="C385" s="9"/>
      <c r="P385" s="8"/>
      <c r="Q385" s="8"/>
    </row>
    <row r="386" ht="15.75" customHeight="1">
      <c r="C386" s="9"/>
      <c r="P386" s="8"/>
      <c r="Q386" s="8"/>
    </row>
    <row r="387" ht="15.75" customHeight="1">
      <c r="C387" s="9"/>
      <c r="P387" s="8"/>
      <c r="Q387" s="8"/>
    </row>
    <row r="388" ht="15.75" customHeight="1">
      <c r="C388" s="9"/>
      <c r="P388" s="8"/>
      <c r="Q388" s="8"/>
    </row>
    <row r="389" ht="15.75" customHeight="1">
      <c r="C389" s="9"/>
      <c r="P389" s="8"/>
      <c r="Q389" s="8"/>
    </row>
    <row r="390" ht="15.75" customHeight="1">
      <c r="C390" s="9"/>
      <c r="P390" s="8"/>
      <c r="Q390" s="8"/>
    </row>
    <row r="391" ht="15.75" customHeight="1">
      <c r="C391" s="9"/>
      <c r="P391" s="8"/>
      <c r="Q391" s="8"/>
    </row>
    <row r="392" ht="15.75" customHeight="1">
      <c r="C392" s="9"/>
      <c r="P392" s="8"/>
      <c r="Q392" s="8"/>
    </row>
    <row r="393" ht="15.75" customHeight="1">
      <c r="C393" s="9"/>
      <c r="P393" s="8"/>
      <c r="Q393" s="8"/>
    </row>
    <row r="394" ht="15.75" customHeight="1">
      <c r="C394" s="9"/>
      <c r="P394" s="8"/>
      <c r="Q394" s="8"/>
    </row>
    <row r="395" ht="15.75" customHeight="1">
      <c r="C395" s="9"/>
      <c r="P395" s="8"/>
      <c r="Q395" s="8"/>
    </row>
    <row r="396" ht="15.75" customHeight="1">
      <c r="C396" s="9"/>
      <c r="P396" s="8"/>
      <c r="Q396" s="8"/>
    </row>
    <row r="397" ht="15.75" customHeight="1">
      <c r="C397" s="9"/>
      <c r="P397" s="8"/>
      <c r="Q397" s="8"/>
    </row>
    <row r="398" ht="15.75" customHeight="1">
      <c r="C398" s="9"/>
      <c r="P398" s="8"/>
      <c r="Q398" s="8"/>
    </row>
    <row r="399" ht="15.75" customHeight="1">
      <c r="C399" s="9"/>
      <c r="P399" s="8"/>
      <c r="Q399" s="8"/>
    </row>
    <row r="400" ht="15.75" customHeight="1">
      <c r="C400" s="9"/>
      <c r="P400" s="8"/>
      <c r="Q400" s="8"/>
    </row>
    <row r="401" ht="15.75" customHeight="1">
      <c r="C401" s="9"/>
      <c r="P401" s="8"/>
      <c r="Q401" s="8"/>
    </row>
    <row r="402" ht="15.75" customHeight="1">
      <c r="C402" s="9"/>
      <c r="P402" s="8"/>
      <c r="Q402" s="8"/>
    </row>
    <row r="403" ht="15.75" customHeight="1">
      <c r="C403" s="9"/>
      <c r="P403" s="8"/>
      <c r="Q403" s="8"/>
    </row>
    <row r="404" ht="15.75" customHeight="1">
      <c r="C404" s="9"/>
      <c r="P404" s="8"/>
      <c r="Q404" s="8"/>
    </row>
    <row r="405" ht="15.75" customHeight="1">
      <c r="C405" s="9"/>
      <c r="P405" s="8"/>
      <c r="Q405" s="8"/>
    </row>
    <row r="406" ht="15.75" customHeight="1">
      <c r="C406" s="9"/>
      <c r="P406" s="8"/>
      <c r="Q406" s="8"/>
    </row>
    <row r="407" ht="15.75" customHeight="1">
      <c r="C407" s="9"/>
      <c r="P407" s="8"/>
      <c r="Q407" s="8"/>
    </row>
    <row r="408" ht="15.75" customHeight="1">
      <c r="C408" s="9"/>
      <c r="P408" s="8"/>
      <c r="Q408" s="8"/>
    </row>
    <row r="409" ht="15.75" customHeight="1">
      <c r="C409" s="9"/>
      <c r="P409" s="8"/>
      <c r="Q409" s="8"/>
    </row>
    <row r="410" ht="15.75" customHeight="1">
      <c r="C410" s="9"/>
      <c r="P410" s="8"/>
      <c r="Q410" s="8"/>
    </row>
    <row r="411" ht="15.75" customHeight="1">
      <c r="C411" s="9"/>
      <c r="P411" s="8"/>
      <c r="Q411" s="8"/>
    </row>
    <row r="412" ht="15.75" customHeight="1">
      <c r="C412" s="9"/>
      <c r="P412" s="8"/>
      <c r="Q412" s="8"/>
    </row>
    <row r="413" ht="15.75" customHeight="1">
      <c r="C413" s="9"/>
      <c r="P413" s="8"/>
      <c r="Q413" s="8"/>
    </row>
    <row r="414" ht="15.75" customHeight="1">
      <c r="C414" s="9"/>
      <c r="P414" s="8"/>
      <c r="Q414" s="8"/>
    </row>
    <row r="415" ht="15.75" customHeight="1">
      <c r="C415" s="9"/>
      <c r="P415" s="8"/>
      <c r="Q415" s="8"/>
    </row>
    <row r="416" ht="15.75" customHeight="1">
      <c r="C416" s="9"/>
      <c r="P416" s="8"/>
      <c r="Q416" s="8"/>
    </row>
    <row r="417" ht="15.75" customHeight="1">
      <c r="C417" s="9"/>
      <c r="P417" s="8"/>
      <c r="Q417" s="8"/>
    </row>
    <row r="418" ht="15.75" customHeight="1">
      <c r="C418" s="9"/>
      <c r="P418" s="8"/>
      <c r="Q418" s="8"/>
    </row>
    <row r="419" ht="15.75" customHeight="1">
      <c r="C419" s="9"/>
      <c r="P419" s="8"/>
      <c r="Q419" s="8"/>
    </row>
    <row r="420" ht="15.75" customHeight="1">
      <c r="C420" s="9"/>
      <c r="P420" s="8"/>
      <c r="Q420" s="8"/>
    </row>
    <row r="421" ht="15.75" customHeight="1">
      <c r="C421" s="9"/>
      <c r="P421" s="8"/>
      <c r="Q421" s="8"/>
    </row>
    <row r="422" ht="15.75" customHeight="1">
      <c r="C422" s="9"/>
      <c r="P422" s="8"/>
      <c r="Q422" s="8"/>
    </row>
    <row r="423" ht="15.75" customHeight="1">
      <c r="C423" s="9"/>
      <c r="P423" s="8"/>
      <c r="Q423" s="8"/>
    </row>
    <row r="424" ht="15.75" customHeight="1">
      <c r="C424" s="9"/>
      <c r="P424" s="8"/>
      <c r="Q424" s="8"/>
    </row>
    <row r="425" ht="15.75" customHeight="1">
      <c r="C425" s="9"/>
      <c r="P425" s="8"/>
      <c r="Q425" s="8"/>
    </row>
    <row r="426" ht="15.75" customHeight="1">
      <c r="C426" s="9"/>
      <c r="P426" s="8"/>
      <c r="Q426" s="8"/>
    </row>
    <row r="427" ht="15.75" customHeight="1">
      <c r="C427" s="9"/>
      <c r="P427" s="8"/>
      <c r="Q427" s="8"/>
    </row>
    <row r="428" ht="15.75" customHeight="1">
      <c r="C428" s="9"/>
      <c r="P428" s="8"/>
      <c r="Q428" s="8"/>
    </row>
    <row r="429" ht="15.75" customHeight="1">
      <c r="C429" s="9"/>
      <c r="P429" s="8"/>
      <c r="Q429" s="8"/>
    </row>
    <row r="430" ht="15.75" customHeight="1">
      <c r="C430" s="9"/>
      <c r="P430" s="8"/>
      <c r="Q430" s="8"/>
    </row>
    <row r="431" ht="15.75" customHeight="1">
      <c r="C431" s="9"/>
      <c r="P431" s="8"/>
      <c r="Q431" s="8"/>
    </row>
    <row r="432" ht="15.75" customHeight="1">
      <c r="C432" s="9"/>
      <c r="P432" s="8"/>
      <c r="Q432" s="8"/>
    </row>
    <row r="433" ht="15.75" customHeight="1">
      <c r="C433" s="9"/>
      <c r="P433" s="8"/>
      <c r="Q433" s="8"/>
    </row>
    <row r="434" ht="15.75" customHeight="1">
      <c r="C434" s="9"/>
      <c r="P434" s="8"/>
      <c r="Q434" s="8"/>
    </row>
    <row r="435" ht="15.75" customHeight="1">
      <c r="C435" s="9"/>
      <c r="P435" s="8"/>
      <c r="Q435" s="8"/>
    </row>
    <row r="436" ht="15.75" customHeight="1">
      <c r="C436" s="9"/>
      <c r="P436" s="8"/>
      <c r="Q436" s="8"/>
    </row>
    <row r="437" ht="15.75" customHeight="1">
      <c r="C437" s="9"/>
      <c r="P437" s="8"/>
      <c r="Q437" s="8"/>
    </row>
    <row r="438" ht="15.75" customHeight="1">
      <c r="C438" s="9"/>
      <c r="P438" s="8"/>
      <c r="Q438" s="8"/>
    </row>
    <row r="439" ht="15.75" customHeight="1">
      <c r="C439" s="9"/>
      <c r="P439" s="8"/>
      <c r="Q439" s="8"/>
    </row>
    <row r="440" ht="15.75" customHeight="1">
      <c r="C440" s="9"/>
      <c r="P440" s="8"/>
      <c r="Q440" s="8"/>
    </row>
    <row r="441" ht="15.75" customHeight="1">
      <c r="C441" s="9"/>
      <c r="P441" s="8"/>
      <c r="Q441" s="8"/>
    </row>
    <row r="442" ht="15.75" customHeight="1">
      <c r="C442" s="9"/>
      <c r="P442" s="8"/>
      <c r="Q442" s="8"/>
    </row>
    <row r="443" ht="15.75" customHeight="1">
      <c r="C443" s="9"/>
      <c r="P443" s="8"/>
      <c r="Q443" s="8"/>
    </row>
    <row r="444" ht="15.75" customHeight="1">
      <c r="C444" s="9"/>
      <c r="P444" s="8"/>
      <c r="Q444" s="8"/>
    </row>
    <row r="445" ht="15.75" customHeight="1">
      <c r="C445" s="9"/>
      <c r="P445" s="8"/>
      <c r="Q445" s="8"/>
    </row>
    <row r="446" ht="15.75" customHeight="1">
      <c r="C446" s="9"/>
      <c r="P446" s="8"/>
      <c r="Q446" s="8"/>
    </row>
    <row r="447" ht="15.75" customHeight="1">
      <c r="C447" s="9"/>
      <c r="P447" s="8"/>
      <c r="Q447" s="8"/>
    </row>
    <row r="448" ht="15.75" customHeight="1">
      <c r="C448" s="9"/>
      <c r="P448" s="8"/>
      <c r="Q448" s="8"/>
    </row>
    <row r="449" ht="15.75" customHeight="1">
      <c r="C449" s="9"/>
      <c r="P449" s="8"/>
      <c r="Q449" s="8"/>
    </row>
    <row r="450" ht="15.75" customHeight="1">
      <c r="C450" s="9"/>
      <c r="P450" s="8"/>
      <c r="Q450" s="8"/>
    </row>
    <row r="451" ht="15.75" customHeight="1">
      <c r="C451" s="9"/>
      <c r="P451" s="8"/>
      <c r="Q451" s="8"/>
    </row>
    <row r="452" ht="15.75" customHeight="1">
      <c r="C452" s="9"/>
      <c r="P452" s="8"/>
      <c r="Q452" s="8"/>
    </row>
    <row r="453" ht="15.75" customHeight="1">
      <c r="C453" s="9"/>
      <c r="P453" s="8"/>
      <c r="Q453" s="8"/>
    </row>
    <row r="454" ht="15.75" customHeight="1">
      <c r="C454" s="9"/>
      <c r="P454" s="8"/>
      <c r="Q454" s="8"/>
    </row>
    <row r="455" ht="15.75" customHeight="1">
      <c r="C455" s="9"/>
      <c r="P455" s="8"/>
      <c r="Q455" s="8"/>
    </row>
    <row r="456" ht="15.75" customHeight="1">
      <c r="C456" s="9"/>
      <c r="P456" s="8"/>
      <c r="Q456" s="8"/>
    </row>
    <row r="457" ht="15.75" customHeight="1">
      <c r="C457" s="9"/>
      <c r="P457" s="8"/>
      <c r="Q457" s="8"/>
    </row>
    <row r="458" ht="15.75" customHeight="1">
      <c r="C458" s="9"/>
      <c r="P458" s="8"/>
      <c r="Q458" s="8"/>
    </row>
    <row r="459" ht="15.75" customHeight="1">
      <c r="C459" s="9"/>
      <c r="P459" s="8"/>
      <c r="Q459" s="8"/>
    </row>
    <row r="460" ht="15.75" customHeight="1">
      <c r="C460" s="9"/>
      <c r="P460" s="8"/>
      <c r="Q460" s="8"/>
    </row>
    <row r="461" ht="15.75" customHeight="1">
      <c r="C461" s="9"/>
      <c r="P461" s="8"/>
      <c r="Q461" s="8"/>
    </row>
    <row r="462" ht="15.75" customHeight="1">
      <c r="C462" s="9"/>
      <c r="P462" s="8"/>
      <c r="Q462" s="8"/>
    </row>
    <row r="463" ht="15.75" customHeight="1">
      <c r="C463" s="9"/>
      <c r="P463" s="8"/>
      <c r="Q463" s="8"/>
    </row>
    <row r="464" ht="15.75" customHeight="1">
      <c r="C464" s="9"/>
      <c r="P464" s="8"/>
      <c r="Q464" s="8"/>
    </row>
    <row r="465" ht="15.75" customHeight="1">
      <c r="C465" s="9"/>
      <c r="P465" s="8"/>
      <c r="Q465" s="8"/>
    </row>
    <row r="466" ht="15.75" customHeight="1">
      <c r="C466" s="9"/>
      <c r="P466" s="8"/>
      <c r="Q466" s="8"/>
    </row>
    <row r="467" ht="15.75" customHeight="1">
      <c r="C467" s="9"/>
      <c r="P467" s="8"/>
      <c r="Q467" s="8"/>
    </row>
    <row r="468" ht="15.75" customHeight="1">
      <c r="C468" s="9"/>
      <c r="P468" s="8"/>
      <c r="Q468" s="8"/>
    </row>
    <row r="469" ht="15.75" customHeight="1">
      <c r="C469" s="9"/>
      <c r="P469" s="8"/>
      <c r="Q469" s="8"/>
    </row>
    <row r="470" ht="15.75" customHeight="1">
      <c r="C470" s="9"/>
      <c r="P470" s="8"/>
      <c r="Q470" s="8"/>
    </row>
    <row r="471" ht="15.75" customHeight="1">
      <c r="C471" s="9"/>
      <c r="P471" s="8"/>
      <c r="Q471" s="8"/>
    </row>
    <row r="472" ht="15.75" customHeight="1">
      <c r="C472" s="9"/>
      <c r="P472" s="8"/>
      <c r="Q472" s="8"/>
    </row>
    <row r="473" ht="15.75" customHeight="1">
      <c r="C473" s="9"/>
      <c r="P473" s="8"/>
      <c r="Q473" s="8"/>
    </row>
    <row r="474" ht="15.75" customHeight="1">
      <c r="C474" s="9"/>
      <c r="P474" s="8"/>
      <c r="Q474" s="8"/>
    </row>
    <row r="475" ht="15.75" customHeight="1">
      <c r="C475" s="9"/>
      <c r="P475" s="8"/>
      <c r="Q475" s="8"/>
    </row>
    <row r="476" ht="15.75" customHeight="1">
      <c r="C476" s="9"/>
      <c r="P476" s="8"/>
      <c r="Q476" s="8"/>
    </row>
    <row r="477" ht="15.75" customHeight="1">
      <c r="C477" s="9"/>
      <c r="P477" s="8"/>
      <c r="Q477" s="8"/>
    </row>
    <row r="478" ht="15.75" customHeight="1">
      <c r="C478" s="9"/>
      <c r="P478" s="8"/>
      <c r="Q478" s="8"/>
    </row>
    <row r="479" ht="15.75" customHeight="1">
      <c r="C479" s="9"/>
      <c r="P479" s="8"/>
      <c r="Q479" s="8"/>
    </row>
    <row r="480" ht="15.75" customHeight="1">
      <c r="C480" s="9"/>
      <c r="P480" s="8"/>
      <c r="Q480" s="8"/>
    </row>
    <row r="481" ht="15.75" customHeight="1">
      <c r="C481" s="9"/>
      <c r="P481" s="8"/>
      <c r="Q481" s="8"/>
    </row>
    <row r="482" ht="15.75" customHeight="1">
      <c r="C482" s="9"/>
      <c r="P482" s="8"/>
      <c r="Q482" s="8"/>
    </row>
    <row r="483" ht="15.75" customHeight="1">
      <c r="C483" s="9"/>
      <c r="P483" s="8"/>
      <c r="Q483" s="8"/>
    </row>
    <row r="484" ht="15.75" customHeight="1">
      <c r="C484" s="9"/>
      <c r="P484" s="8"/>
      <c r="Q484" s="8"/>
    </row>
    <row r="485" ht="15.75" customHeight="1">
      <c r="C485" s="9"/>
      <c r="P485" s="8"/>
      <c r="Q485" s="8"/>
    </row>
    <row r="486" ht="15.75" customHeight="1">
      <c r="C486" s="9"/>
      <c r="P486" s="8"/>
      <c r="Q486" s="8"/>
    </row>
    <row r="487" ht="15.75" customHeight="1">
      <c r="C487" s="9"/>
      <c r="P487" s="8"/>
      <c r="Q487" s="8"/>
    </row>
    <row r="488" ht="15.75" customHeight="1">
      <c r="C488" s="9"/>
      <c r="P488" s="8"/>
      <c r="Q488" s="8"/>
    </row>
    <row r="489" ht="15.75" customHeight="1">
      <c r="C489" s="9"/>
      <c r="P489" s="8"/>
      <c r="Q489" s="8"/>
    </row>
    <row r="490" ht="15.75" customHeight="1">
      <c r="C490" s="9"/>
      <c r="P490" s="8"/>
      <c r="Q490" s="8"/>
    </row>
    <row r="491" ht="15.75" customHeight="1">
      <c r="C491" s="9"/>
      <c r="P491" s="8"/>
      <c r="Q491" s="8"/>
    </row>
    <row r="492" ht="15.75" customHeight="1">
      <c r="C492" s="9"/>
      <c r="P492" s="8"/>
      <c r="Q492" s="8"/>
    </row>
    <row r="493" ht="15.75" customHeight="1">
      <c r="C493" s="9"/>
      <c r="P493" s="8"/>
      <c r="Q493" s="8"/>
    </row>
    <row r="494" ht="15.75" customHeight="1">
      <c r="C494" s="9"/>
      <c r="P494" s="8"/>
      <c r="Q494" s="8"/>
    </row>
    <row r="495" ht="15.75" customHeight="1">
      <c r="C495" s="9"/>
      <c r="P495" s="8"/>
      <c r="Q495" s="8"/>
    </row>
    <row r="496" ht="15.75" customHeight="1">
      <c r="C496" s="9"/>
      <c r="P496" s="8"/>
      <c r="Q496" s="8"/>
    </row>
    <row r="497" ht="15.75" customHeight="1">
      <c r="C497" s="9"/>
      <c r="P497" s="8"/>
      <c r="Q497" s="8"/>
    </row>
    <row r="498" ht="15.75" customHeight="1">
      <c r="C498" s="9"/>
      <c r="P498" s="8"/>
      <c r="Q498" s="8"/>
    </row>
    <row r="499" ht="15.75" customHeight="1">
      <c r="C499" s="9"/>
      <c r="P499" s="8"/>
      <c r="Q499" s="8"/>
    </row>
    <row r="500" ht="15.75" customHeight="1">
      <c r="C500" s="9"/>
      <c r="P500" s="8"/>
      <c r="Q500" s="8"/>
    </row>
    <row r="501" ht="15.75" customHeight="1">
      <c r="C501" s="9"/>
      <c r="P501" s="8"/>
      <c r="Q501" s="8"/>
    </row>
    <row r="502" ht="15.75" customHeight="1">
      <c r="C502" s="9"/>
      <c r="P502" s="8"/>
      <c r="Q502" s="8"/>
    </row>
    <row r="503" ht="15.75" customHeight="1">
      <c r="C503" s="9"/>
      <c r="P503" s="8"/>
      <c r="Q503" s="8"/>
    </row>
    <row r="504" ht="15.75" customHeight="1">
      <c r="C504" s="9"/>
      <c r="P504" s="8"/>
      <c r="Q504" s="8"/>
    </row>
    <row r="505" ht="15.75" customHeight="1">
      <c r="C505" s="9"/>
      <c r="P505" s="8"/>
      <c r="Q505" s="8"/>
    </row>
    <row r="506" ht="15.75" customHeight="1">
      <c r="C506" s="9"/>
      <c r="P506" s="8"/>
      <c r="Q506" s="8"/>
    </row>
    <row r="507" ht="15.75" customHeight="1">
      <c r="C507" s="9"/>
      <c r="P507" s="8"/>
      <c r="Q507" s="8"/>
    </row>
    <row r="508" ht="15.75" customHeight="1">
      <c r="C508" s="9"/>
      <c r="P508" s="8"/>
      <c r="Q508" s="8"/>
    </row>
    <row r="509" ht="15.75" customHeight="1">
      <c r="C509" s="9"/>
      <c r="P509" s="8"/>
      <c r="Q509" s="8"/>
    </row>
    <row r="510" ht="15.75" customHeight="1">
      <c r="C510" s="9"/>
      <c r="P510" s="8"/>
      <c r="Q510" s="8"/>
    </row>
    <row r="511" ht="15.75" customHeight="1">
      <c r="C511" s="9"/>
      <c r="P511" s="8"/>
      <c r="Q511" s="8"/>
    </row>
    <row r="512" ht="15.75" customHeight="1">
      <c r="C512" s="9"/>
      <c r="P512" s="8"/>
      <c r="Q512" s="8"/>
    </row>
    <row r="513" ht="15.75" customHeight="1">
      <c r="C513" s="9"/>
      <c r="P513" s="8"/>
      <c r="Q513" s="8"/>
    </row>
    <row r="514" ht="15.75" customHeight="1">
      <c r="C514" s="9"/>
      <c r="P514" s="8"/>
      <c r="Q514" s="8"/>
    </row>
    <row r="515" ht="15.75" customHeight="1">
      <c r="C515" s="9"/>
      <c r="P515" s="8"/>
      <c r="Q515" s="8"/>
    </row>
    <row r="516" ht="15.75" customHeight="1">
      <c r="C516" s="9"/>
      <c r="P516" s="8"/>
      <c r="Q516" s="8"/>
    </row>
    <row r="517" ht="15.75" customHeight="1">
      <c r="C517" s="9"/>
      <c r="P517" s="8"/>
      <c r="Q517" s="8"/>
    </row>
    <row r="518" ht="15.75" customHeight="1">
      <c r="C518" s="9"/>
      <c r="P518" s="8"/>
      <c r="Q518" s="8"/>
    </row>
    <row r="519" ht="15.75" customHeight="1">
      <c r="C519" s="9"/>
      <c r="P519" s="8"/>
      <c r="Q519" s="8"/>
    </row>
    <row r="520" ht="15.75" customHeight="1">
      <c r="C520" s="9"/>
      <c r="P520" s="8"/>
      <c r="Q520" s="8"/>
    </row>
    <row r="521" ht="15.75" customHeight="1">
      <c r="C521" s="9"/>
      <c r="P521" s="8"/>
      <c r="Q521" s="8"/>
    </row>
    <row r="522" ht="15.75" customHeight="1">
      <c r="C522" s="9"/>
      <c r="P522" s="8"/>
      <c r="Q522" s="8"/>
    </row>
    <row r="523" ht="15.75" customHeight="1">
      <c r="C523" s="9"/>
      <c r="P523" s="8"/>
      <c r="Q523" s="8"/>
    </row>
    <row r="524" ht="15.75" customHeight="1">
      <c r="C524" s="9"/>
      <c r="P524" s="8"/>
      <c r="Q524" s="8"/>
    </row>
    <row r="525" ht="15.75" customHeight="1">
      <c r="C525" s="9"/>
      <c r="P525" s="8"/>
      <c r="Q525" s="8"/>
    </row>
    <row r="526" ht="15.75" customHeight="1">
      <c r="C526" s="9"/>
      <c r="P526" s="8"/>
      <c r="Q526" s="8"/>
    </row>
    <row r="527" ht="15.75" customHeight="1">
      <c r="C527" s="9"/>
      <c r="P527" s="8"/>
      <c r="Q527" s="8"/>
    </row>
    <row r="528" ht="15.75" customHeight="1">
      <c r="C528" s="9"/>
      <c r="P528" s="8"/>
      <c r="Q528" s="8"/>
    </row>
    <row r="529" ht="15.75" customHeight="1">
      <c r="C529" s="9"/>
      <c r="P529" s="8"/>
      <c r="Q529" s="8"/>
    </row>
    <row r="530" ht="15.75" customHeight="1">
      <c r="C530" s="9"/>
      <c r="P530" s="8"/>
      <c r="Q530" s="8"/>
    </row>
    <row r="531" ht="15.75" customHeight="1">
      <c r="C531" s="9"/>
      <c r="P531" s="8"/>
      <c r="Q531" s="8"/>
    </row>
    <row r="532" ht="15.75" customHeight="1">
      <c r="C532" s="9"/>
      <c r="P532" s="8"/>
      <c r="Q532" s="8"/>
    </row>
    <row r="533" ht="15.75" customHeight="1">
      <c r="C533" s="9"/>
      <c r="P533" s="8"/>
      <c r="Q533" s="8"/>
    </row>
    <row r="534" ht="15.75" customHeight="1">
      <c r="C534" s="9"/>
      <c r="P534" s="8"/>
      <c r="Q534" s="8"/>
    </row>
    <row r="535" ht="15.75" customHeight="1">
      <c r="C535" s="9"/>
      <c r="P535" s="8"/>
      <c r="Q535" s="8"/>
    </row>
    <row r="536" ht="15.75" customHeight="1">
      <c r="C536" s="9"/>
      <c r="P536" s="8"/>
      <c r="Q536" s="8"/>
    </row>
    <row r="537" ht="15.75" customHeight="1">
      <c r="C537" s="9"/>
      <c r="P537" s="8"/>
      <c r="Q537" s="8"/>
    </row>
    <row r="538" ht="15.75" customHeight="1">
      <c r="C538" s="9"/>
      <c r="P538" s="8"/>
      <c r="Q538" s="8"/>
    </row>
    <row r="539" ht="15.75" customHeight="1">
      <c r="C539" s="9"/>
      <c r="P539" s="8"/>
      <c r="Q539" s="8"/>
    </row>
    <row r="540" ht="15.75" customHeight="1">
      <c r="C540" s="9"/>
      <c r="P540" s="8"/>
      <c r="Q540" s="8"/>
    </row>
    <row r="541" ht="15.75" customHeight="1">
      <c r="C541" s="9"/>
      <c r="P541" s="8"/>
      <c r="Q541" s="8"/>
    </row>
    <row r="542" ht="15.75" customHeight="1">
      <c r="C542" s="9"/>
      <c r="P542" s="8"/>
      <c r="Q542" s="8"/>
    </row>
    <row r="543" ht="15.75" customHeight="1">
      <c r="C543" s="9"/>
      <c r="P543" s="8"/>
      <c r="Q543" s="8"/>
    </row>
    <row r="544" ht="15.75" customHeight="1">
      <c r="C544" s="9"/>
      <c r="P544" s="8"/>
      <c r="Q544" s="8"/>
    </row>
    <row r="545" ht="15.75" customHeight="1">
      <c r="C545" s="9"/>
      <c r="P545" s="8"/>
      <c r="Q545" s="8"/>
    </row>
    <row r="546" ht="15.75" customHeight="1">
      <c r="C546" s="9"/>
      <c r="P546" s="8"/>
      <c r="Q546" s="8"/>
    </row>
    <row r="547" ht="15.75" customHeight="1">
      <c r="C547" s="9"/>
      <c r="P547" s="8"/>
      <c r="Q547" s="8"/>
    </row>
    <row r="548" ht="15.75" customHeight="1">
      <c r="C548" s="9"/>
      <c r="P548" s="8"/>
      <c r="Q548" s="8"/>
    </row>
    <row r="549" ht="15.75" customHeight="1">
      <c r="C549" s="9"/>
      <c r="P549" s="8"/>
      <c r="Q549" s="8"/>
    </row>
    <row r="550" ht="15.75" customHeight="1">
      <c r="C550" s="9"/>
      <c r="P550" s="8"/>
      <c r="Q550" s="8"/>
    </row>
    <row r="551" ht="15.75" customHeight="1">
      <c r="C551" s="9"/>
      <c r="P551" s="8"/>
      <c r="Q551" s="8"/>
    </row>
    <row r="552" ht="15.75" customHeight="1">
      <c r="C552" s="9"/>
      <c r="P552" s="8"/>
      <c r="Q552" s="8"/>
    </row>
    <row r="553" ht="15.75" customHeight="1">
      <c r="C553" s="9"/>
      <c r="P553" s="8"/>
      <c r="Q553" s="8"/>
    </row>
    <row r="554" ht="15.75" customHeight="1">
      <c r="C554" s="9"/>
      <c r="P554" s="8"/>
      <c r="Q554" s="8"/>
    </row>
    <row r="555" ht="15.75" customHeight="1">
      <c r="C555" s="9"/>
      <c r="P555" s="8"/>
      <c r="Q555" s="8"/>
    </row>
    <row r="556" ht="15.75" customHeight="1">
      <c r="C556" s="9"/>
      <c r="P556" s="8"/>
      <c r="Q556" s="8"/>
    </row>
    <row r="557" ht="15.75" customHeight="1">
      <c r="C557" s="9"/>
      <c r="P557" s="8"/>
      <c r="Q557" s="8"/>
    </row>
    <row r="558" ht="15.75" customHeight="1">
      <c r="C558" s="9"/>
      <c r="P558" s="8"/>
      <c r="Q558" s="8"/>
    </row>
    <row r="559" ht="15.75" customHeight="1">
      <c r="C559" s="9"/>
      <c r="P559" s="8"/>
      <c r="Q559" s="8"/>
    </row>
    <row r="560" ht="15.75" customHeight="1">
      <c r="C560" s="9"/>
      <c r="P560" s="8"/>
      <c r="Q560" s="8"/>
    </row>
    <row r="561" ht="15.75" customHeight="1">
      <c r="C561" s="9"/>
      <c r="P561" s="8"/>
      <c r="Q561" s="8"/>
    </row>
    <row r="562" ht="15.75" customHeight="1">
      <c r="C562" s="9"/>
      <c r="P562" s="8"/>
      <c r="Q562" s="8"/>
    </row>
    <row r="563" ht="15.75" customHeight="1">
      <c r="C563" s="9"/>
      <c r="P563" s="8"/>
      <c r="Q563" s="8"/>
    </row>
    <row r="564" ht="15.75" customHeight="1">
      <c r="C564" s="9"/>
      <c r="P564" s="8"/>
      <c r="Q564" s="8"/>
    </row>
    <row r="565" ht="15.75" customHeight="1">
      <c r="C565" s="9"/>
      <c r="P565" s="8"/>
      <c r="Q565" s="8"/>
    </row>
    <row r="566" ht="15.75" customHeight="1">
      <c r="C566" s="9"/>
      <c r="P566" s="8"/>
      <c r="Q566" s="8"/>
    </row>
    <row r="567" ht="15.75" customHeight="1">
      <c r="C567" s="9"/>
      <c r="P567" s="8"/>
      <c r="Q567" s="8"/>
    </row>
    <row r="568" ht="15.75" customHeight="1">
      <c r="C568" s="9"/>
      <c r="P568" s="8"/>
      <c r="Q568" s="8"/>
    </row>
    <row r="569" ht="15.75" customHeight="1">
      <c r="C569" s="9"/>
      <c r="P569" s="8"/>
      <c r="Q569" s="8"/>
    </row>
    <row r="570" ht="15.75" customHeight="1">
      <c r="C570" s="9"/>
      <c r="P570" s="8"/>
      <c r="Q570" s="8"/>
    </row>
    <row r="571" ht="15.75" customHeight="1">
      <c r="C571" s="9"/>
      <c r="P571" s="8"/>
      <c r="Q571" s="8"/>
    </row>
    <row r="572" ht="15.75" customHeight="1">
      <c r="C572" s="9"/>
      <c r="P572" s="8"/>
      <c r="Q572" s="8"/>
    </row>
    <row r="573" ht="15.75" customHeight="1">
      <c r="C573" s="9"/>
      <c r="P573" s="8"/>
      <c r="Q573" s="8"/>
    </row>
    <row r="574" ht="15.75" customHeight="1">
      <c r="C574" s="9"/>
      <c r="P574" s="8"/>
      <c r="Q574" s="8"/>
    </row>
    <row r="575" ht="15.75" customHeight="1">
      <c r="C575" s="9"/>
      <c r="P575" s="8"/>
      <c r="Q575" s="8"/>
    </row>
    <row r="576" ht="15.75" customHeight="1">
      <c r="C576" s="9"/>
      <c r="P576" s="8"/>
      <c r="Q576" s="8"/>
    </row>
    <row r="577" ht="15.75" customHeight="1">
      <c r="C577" s="9"/>
      <c r="P577" s="8"/>
      <c r="Q577" s="8"/>
    </row>
    <row r="578" ht="15.75" customHeight="1">
      <c r="C578" s="9"/>
      <c r="P578" s="8"/>
      <c r="Q578" s="8"/>
    </row>
    <row r="579" ht="15.75" customHeight="1">
      <c r="C579" s="9"/>
      <c r="P579" s="8"/>
      <c r="Q579" s="8"/>
    </row>
    <row r="580" ht="15.75" customHeight="1">
      <c r="C580" s="9"/>
      <c r="P580" s="8"/>
      <c r="Q580" s="8"/>
    </row>
    <row r="581" ht="15.75" customHeight="1">
      <c r="C581" s="9"/>
      <c r="P581" s="8"/>
      <c r="Q581" s="8"/>
    </row>
    <row r="582" ht="15.75" customHeight="1">
      <c r="C582" s="9"/>
      <c r="P582" s="8"/>
      <c r="Q582" s="8"/>
    </row>
    <row r="583" ht="15.75" customHeight="1">
      <c r="C583" s="9"/>
      <c r="P583" s="8"/>
      <c r="Q583" s="8"/>
    </row>
    <row r="584" ht="15.75" customHeight="1">
      <c r="C584" s="9"/>
      <c r="P584" s="8"/>
      <c r="Q584" s="8"/>
    </row>
    <row r="585" ht="15.75" customHeight="1">
      <c r="C585" s="9"/>
      <c r="P585" s="8"/>
      <c r="Q585" s="8"/>
    </row>
    <row r="586" ht="15.75" customHeight="1">
      <c r="C586" s="9"/>
      <c r="P586" s="8"/>
      <c r="Q586" s="8"/>
    </row>
    <row r="587" ht="15.75" customHeight="1">
      <c r="C587" s="9"/>
      <c r="P587" s="8"/>
      <c r="Q587" s="8"/>
    </row>
    <row r="588" ht="15.75" customHeight="1">
      <c r="C588" s="9"/>
      <c r="P588" s="8"/>
      <c r="Q588" s="8"/>
    </row>
    <row r="589" ht="15.75" customHeight="1">
      <c r="C589" s="9"/>
      <c r="P589" s="8"/>
      <c r="Q589" s="8"/>
    </row>
    <row r="590" ht="15.75" customHeight="1">
      <c r="C590" s="9"/>
      <c r="P590" s="8"/>
      <c r="Q590" s="8"/>
    </row>
    <row r="591" ht="15.75" customHeight="1">
      <c r="C591" s="9"/>
      <c r="P591" s="8"/>
      <c r="Q591" s="8"/>
    </row>
    <row r="592" ht="15.75" customHeight="1">
      <c r="C592" s="9"/>
      <c r="P592" s="8"/>
      <c r="Q592" s="8"/>
    </row>
    <row r="593" ht="15.75" customHeight="1">
      <c r="C593" s="9"/>
      <c r="P593" s="8"/>
      <c r="Q593" s="8"/>
    </row>
    <row r="594" ht="15.75" customHeight="1">
      <c r="C594" s="9"/>
      <c r="P594" s="8"/>
      <c r="Q594" s="8"/>
    </row>
    <row r="595" ht="15.75" customHeight="1">
      <c r="C595" s="9"/>
      <c r="P595" s="8"/>
      <c r="Q595" s="8"/>
    </row>
    <row r="596" ht="15.75" customHeight="1">
      <c r="C596" s="9"/>
      <c r="P596" s="8"/>
      <c r="Q596" s="8"/>
    </row>
    <row r="597" ht="15.75" customHeight="1">
      <c r="C597" s="9"/>
      <c r="P597" s="8"/>
      <c r="Q597" s="8"/>
    </row>
    <row r="598" ht="15.75" customHeight="1">
      <c r="C598" s="9"/>
      <c r="P598" s="8"/>
      <c r="Q598" s="8"/>
    </row>
    <row r="599" ht="15.75" customHeight="1">
      <c r="C599" s="9"/>
      <c r="P599" s="8"/>
      <c r="Q599" s="8"/>
    </row>
    <row r="600" ht="15.75" customHeight="1">
      <c r="C600" s="9"/>
      <c r="P600" s="8"/>
      <c r="Q600" s="8"/>
    </row>
    <row r="601" ht="15.75" customHeight="1">
      <c r="C601" s="9"/>
      <c r="P601" s="8"/>
      <c r="Q601" s="8"/>
    </row>
    <row r="602" ht="15.75" customHeight="1">
      <c r="C602" s="9"/>
      <c r="P602" s="8"/>
      <c r="Q602" s="8"/>
    </row>
    <row r="603" ht="15.75" customHeight="1">
      <c r="C603" s="9"/>
      <c r="P603" s="8"/>
      <c r="Q603" s="8"/>
    </row>
    <row r="604" ht="15.75" customHeight="1">
      <c r="C604" s="9"/>
      <c r="P604" s="8"/>
      <c r="Q604" s="8"/>
    </row>
    <row r="605" ht="15.75" customHeight="1">
      <c r="C605" s="9"/>
      <c r="P605" s="8"/>
      <c r="Q605" s="8"/>
    </row>
    <row r="606" ht="15.75" customHeight="1">
      <c r="C606" s="9"/>
      <c r="P606" s="8"/>
      <c r="Q606" s="8"/>
    </row>
    <row r="607" ht="15.75" customHeight="1">
      <c r="C607" s="9"/>
      <c r="P607" s="8"/>
      <c r="Q607" s="8"/>
    </row>
    <row r="608" ht="15.75" customHeight="1">
      <c r="C608" s="9"/>
      <c r="P608" s="8"/>
      <c r="Q608" s="8"/>
    </row>
    <row r="609" ht="15.75" customHeight="1">
      <c r="C609" s="9"/>
      <c r="P609" s="8"/>
      <c r="Q609" s="8"/>
    </row>
    <row r="610" ht="15.75" customHeight="1">
      <c r="C610" s="9"/>
      <c r="P610" s="8"/>
      <c r="Q610" s="8"/>
    </row>
    <row r="611" ht="15.75" customHeight="1">
      <c r="C611" s="9"/>
      <c r="P611" s="8"/>
      <c r="Q611" s="8"/>
    </row>
    <row r="612" ht="15.75" customHeight="1">
      <c r="C612" s="9"/>
      <c r="P612" s="8"/>
      <c r="Q612" s="8"/>
    </row>
    <row r="613" ht="15.75" customHeight="1">
      <c r="C613" s="9"/>
      <c r="P613" s="8"/>
      <c r="Q613" s="8"/>
    </row>
    <row r="614" ht="15.75" customHeight="1">
      <c r="C614" s="9"/>
      <c r="P614" s="8"/>
      <c r="Q614" s="8"/>
    </row>
    <row r="615" ht="15.75" customHeight="1">
      <c r="C615" s="9"/>
      <c r="P615" s="8"/>
      <c r="Q615" s="8"/>
    </row>
    <row r="616" ht="15.75" customHeight="1">
      <c r="C616" s="9"/>
      <c r="P616" s="8"/>
      <c r="Q616" s="8"/>
    </row>
    <row r="617" ht="15.75" customHeight="1">
      <c r="C617" s="9"/>
      <c r="P617" s="8"/>
      <c r="Q617" s="8"/>
    </row>
    <row r="618" ht="15.75" customHeight="1">
      <c r="C618" s="9"/>
      <c r="P618" s="8"/>
      <c r="Q618" s="8"/>
    </row>
    <row r="619" ht="15.75" customHeight="1">
      <c r="C619" s="9"/>
      <c r="P619" s="8"/>
      <c r="Q619" s="8"/>
    </row>
    <row r="620" ht="15.75" customHeight="1">
      <c r="C620" s="9"/>
      <c r="P620" s="8"/>
      <c r="Q620" s="8"/>
    </row>
    <row r="621" ht="15.75" customHeight="1">
      <c r="C621" s="9"/>
      <c r="P621" s="8"/>
      <c r="Q621" s="8"/>
    </row>
    <row r="622" ht="15.75" customHeight="1">
      <c r="C622" s="9"/>
      <c r="P622" s="8"/>
      <c r="Q622" s="8"/>
    </row>
    <row r="623" ht="15.75" customHeight="1">
      <c r="C623" s="9"/>
      <c r="P623" s="8"/>
      <c r="Q623" s="8"/>
    </row>
    <row r="624" ht="15.75" customHeight="1">
      <c r="C624" s="9"/>
      <c r="P624" s="8"/>
      <c r="Q624" s="8"/>
    </row>
    <row r="625" ht="15.75" customHeight="1">
      <c r="C625" s="9"/>
      <c r="P625" s="8"/>
      <c r="Q625" s="8"/>
    </row>
    <row r="626" ht="15.75" customHeight="1">
      <c r="C626" s="9"/>
      <c r="P626" s="8"/>
      <c r="Q626" s="8"/>
    </row>
    <row r="627" ht="15.75" customHeight="1">
      <c r="C627" s="9"/>
      <c r="P627" s="8"/>
      <c r="Q627" s="8"/>
    </row>
    <row r="628" ht="15.75" customHeight="1">
      <c r="C628" s="9"/>
      <c r="P628" s="8"/>
      <c r="Q628" s="8"/>
    </row>
    <row r="629" ht="15.75" customHeight="1">
      <c r="C629" s="9"/>
      <c r="P629" s="8"/>
      <c r="Q629" s="8"/>
    </row>
    <row r="630" ht="15.75" customHeight="1">
      <c r="C630" s="9"/>
      <c r="P630" s="8"/>
      <c r="Q630" s="8"/>
    </row>
    <row r="631" ht="15.75" customHeight="1">
      <c r="C631" s="9"/>
      <c r="P631" s="8"/>
      <c r="Q631" s="8"/>
    </row>
    <row r="632" ht="15.75" customHeight="1">
      <c r="C632" s="9"/>
      <c r="P632" s="8"/>
      <c r="Q632" s="8"/>
    </row>
    <row r="633" ht="15.75" customHeight="1">
      <c r="C633" s="9"/>
      <c r="P633" s="8"/>
      <c r="Q633" s="8"/>
    </row>
    <row r="634" ht="15.75" customHeight="1">
      <c r="C634" s="9"/>
      <c r="P634" s="8"/>
      <c r="Q634" s="8"/>
    </row>
    <row r="635" ht="15.75" customHeight="1">
      <c r="C635" s="9"/>
      <c r="P635" s="8"/>
      <c r="Q635" s="8"/>
    </row>
    <row r="636" ht="15.75" customHeight="1">
      <c r="C636" s="9"/>
      <c r="P636" s="8"/>
      <c r="Q636" s="8"/>
    </row>
    <row r="637" ht="15.75" customHeight="1">
      <c r="C637" s="9"/>
      <c r="P637" s="8"/>
      <c r="Q637" s="8"/>
    </row>
    <row r="638" ht="15.75" customHeight="1">
      <c r="C638" s="9"/>
      <c r="P638" s="8"/>
      <c r="Q638" s="8"/>
    </row>
    <row r="639" ht="15.75" customHeight="1">
      <c r="C639" s="9"/>
      <c r="P639" s="8"/>
      <c r="Q639" s="8"/>
    </row>
    <row r="640" ht="15.75" customHeight="1">
      <c r="C640" s="9"/>
      <c r="P640" s="8"/>
      <c r="Q640" s="8"/>
    </row>
    <row r="641" ht="15.75" customHeight="1">
      <c r="C641" s="9"/>
      <c r="P641" s="8"/>
      <c r="Q641" s="8"/>
    </row>
    <row r="642" ht="15.75" customHeight="1">
      <c r="C642" s="9"/>
      <c r="P642" s="8"/>
      <c r="Q642" s="8"/>
    </row>
    <row r="643" ht="15.75" customHeight="1">
      <c r="C643" s="9"/>
      <c r="P643" s="8"/>
      <c r="Q643" s="8"/>
    </row>
    <row r="644" ht="15.75" customHeight="1">
      <c r="C644" s="9"/>
      <c r="P644" s="8"/>
      <c r="Q644" s="8"/>
    </row>
    <row r="645" ht="15.75" customHeight="1">
      <c r="C645" s="9"/>
      <c r="P645" s="8"/>
      <c r="Q645" s="8"/>
    </row>
    <row r="646" ht="15.75" customHeight="1">
      <c r="C646" s="9"/>
      <c r="P646" s="8"/>
      <c r="Q646" s="8"/>
    </row>
    <row r="647" ht="15.75" customHeight="1">
      <c r="C647" s="9"/>
      <c r="P647" s="8"/>
      <c r="Q647" s="8"/>
    </row>
    <row r="648" ht="15.75" customHeight="1">
      <c r="C648" s="9"/>
      <c r="P648" s="8"/>
      <c r="Q648" s="8"/>
    </row>
    <row r="649" ht="15.75" customHeight="1">
      <c r="C649" s="9"/>
      <c r="P649" s="8"/>
      <c r="Q649" s="8"/>
    </row>
    <row r="650" ht="15.75" customHeight="1">
      <c r="C650" s="9"/>
      <c r="P650" s="8"/>
      <c r="Q650" s="8"/>
    </row>
    <row r="651" ht="15.75" customHeight="1">
      <c r="C651" s="9"/>
      <c r="P651" s="8"/>
      <c r="Q651" s="8"/>
    </row>
    <row r="652" ht="15.75" customHeight="1">
      <c r="C652" s="9"/>
      <c r="P652" s="8"/>
      <c r="Q652" s="8"/>
    </row>
    <row r="653" ht="15.75" customHeight="1">
      <c r="C653" s="9"/>
      <c r="P653" s="8"/>
      <c r="Q653" s="8"/>
    </row>
    <row r="654" ht="15.75" customHeight="1">
      <c r="C654" s="9"/>
      <c r="P654" s="8"/>
      <c r="Q654" s="8"/>
    </row>
    <row r="655" ht="15.75" customHeight="1">
      <c r="C655" s="9"/>
      <c r="P655" s="8"/>
      <c r="Q655" s="8"/>
    </row>
    <row r="656" ht="15.75" customHeight="1">
      <c r="C656" s="9"/>
      <c r="P656" s="8"/>
      <c r="Q656" s="8"/>
    </row>
    <row r="657" ht="15.75" customHeight="1">
      <c r="C657" s="9"/>
      <c r="P657" s="8"/>
      <c r="Q657" s="8"/>
    </row>
    <row r="658" ht="15.75" customHeight="1">
      <c r="C658" s="9"/>
      <c r="P658" s="8"/>
      <c r="Q658" s="8"/>
    </row>
    <row r="659" ht="15.75" customHeight="1">
      <c r="C659" s="9"/>
      <c r="P659" s="8"/>
      <c r="Q659" s="8"/>
    </row>
    <row r="660" ht="15.75" customHeight="1">
      <c r="C660" s="9"/>
      <c r="P660" s="8"/>
      <c r="Q660" s="8"/>
    </row>
    <row r="661" ht="15.75" customHeight="1">
      <c r="C661" s="9"/>
      <c r="P661" s="8"/>
      <c r="Q661" s="8"/>
    </row>
    <row r="662" ht="15.75" customHeight="1">
      <c r="C662" s="9"/>
      <c r="P662" s="8"/>
      <c r="Q662" s="8"/>
    </row>
    <row r="663" ht="15.75" customHeight="1">
      <c r="C663" s="9"/>
      <c r="P663" s="8"/>
      <c r="Q663" s="8"/>
    </row>
    <row r="664" ht="15.75" customHeight="1">
      <c r="C664" s="9"/>
      <c r="P664" s="8"/>
      <c r="Q664" s="8"/>
    </row>
    <row r="665" ht="15.75" customHeight="1">
      <c r="C665" s="9"/>
      <c r="P665" s="8"/>
      <c r="Q665" s="8"/>
    </row>
    <row r="666" ht="15.75" customHeight="1">
      <c r="C666" s="9"/>
      <c r="P666" s="8"/>
      <c r="Q666" s="8"/>
    </row>
    <row r="667" ht="15.75" customHeight="1">
      <c r="C667" s="9"/>
      <c r="P667" s="8"/>
      <c r="Q667" s="8"/>
    </row>
    <row r="668" ht="15.75" customHeight="1">
      <c r="C668" s="9"/>
      <c r="P668" s="8"/>
      <c r="Q668" s="8"/>
    </row>
    <row r="669" ht="15.75" customHeight="1">
      <c r="C669" s="9"/>
      <c r="P669" s="8"/>
      <c r="Q669" s="8"/>
    </row>
    <row r="670" ht="15.75" customHeight="1">
      <c r="C670" s="9"/>
      <c r="P670" s="8"/>
      <c r="Q670" s="8"/>
    </row>
    <row r="671" ht="15.75" customHeight="1">
      <c r="C671" s="9"/>
      <c r="P671" s="8"/>
      <c r="Q671" s="8"/>
    </row>
    <row r="672" ht="15.75" customHeight="1">
      <c r="C672" s="9"/>
      <c r="P672" s="8"/>
      <c r="Q672" s="8"/>
    </row>
    <row r="673" ht="15.75" customHeight="1">
      <c r="C673" s="9"/>
      <c r="P673" s="8"/>
      <c r="Q673" s="8"/>
    </row>
    <row r="674" ht="15.75" customHeight="1">
      <c r="C674" s="9"/>
      <c r="P674" s="8"/>
      <c r="Q674" s="8"/>
    </row>
    <row r="675" ht="15.75" customHeight="1">
      <c r="C675" s="9"/>
      <c r="P675" s="8"/>
      <c r="Q675" s="8"/>
    </row>
    <row r="676" ht="15.75" customHeight="1">
      <c r="C676" s="9"/>
      <c r="P676" s="8"/>
      <c r="Q676" s="8"/>
    </row>
    <row r="677" ht="15.75" customHeight="1">
      <c r="C677" s="9"/>
      <c r="P677" s="8"/>
      <c r="Q677" s="8"/>
    </row>
    <row r="678" ht="15.75" customHeight="1">
      <c r="C678" s="9"/>
      <c r="P678" s="8"/>
      <c r="Q678" s="8"/>
    </row>
    <row r="679" ht="15.75" customHeight="1">
      <c r="C679" s="9"/>
      <c r="P679" s="8"/>
      <c r="Q679" s="8"/>
    </row>
    <row r="680" ht="15.75" customHeight="1">
      <c r="C680" s="9"/>
      <c r="P680" s="8"/>
      <c r="Q680" s="8"/>
    </row>
    <row r="681" ht="15.75" customHeight="1">
      <c r="C681" s="9"/>
      <c r="P681" s="8"/>
      <c r="Q681" s="8"/>
    </row>
    <row r="682" ht="15.75" customHeight="1">
      <c r="C682" s="9"/>
      <c r="P682" s="8"/>
      <c r="Q682" s="8"/>
    </row>
    <row r="683" ht="15.75" customHeight="1">
      <c r="C683" s="9"/>
      <c r="P683" s="8"/>
      <c r="Q683" s="8"/>
    </row>
    <row r="684" ht="15.75" customHeight="1">
      <c r="C684" s="9"/>
      <c r="P684" s="8"/>
      <c r="Q684" s="8"/>
    </row>
    <row r="685" ht="15.75" customHeight="1">
      <c r="C685" s="9"/>
      <c r="P685" s="8"/>
      <c r="Q685" s="8"/>
    </row>
    <row r="686" ht="15.75" customHeight="1">
      <c r="C686" s="9"/>
      <c r="P686" s="8"/>
      <c r="Q686" s="8"/>
    </row>
    <row r="687" ht="15.75" customHeight="1">
      <c r="C687" s="9"/>
      <c r="P687" s="8"/>
      <c r="Q687" s="8"/>
    </row>
    <row r="688" ht="15.75" customHeight="1">
      <c r="C688" s="9"/>
      <c r="P688" s="8"/>
      <c r="Q688" s="8"/>
    </row>
    <row r="689" ht="15.75" customHeight="1">
      <c r="C689" s="9"/>
      <c r="P689" s="8"/>
      <c r="Q689" s="8"/>
    </row>
    <row r="690" ht="15.75" customHeight="1">
      <c r="C690" s="9"/>
      <c r="P690" s="8"/>
      <c r="Q690" s="8"/>
    </row>
    <row r="691" ht="15.75" customHeight="1">
      <c r="C691" s="9"/>
      <c r="P691" s="8"/>
      <c r="Q691" s="8"/>
    </row>
    <row r="692" ht="15.75" customHeight="1">
      <c r="C692" s="9"/>
      <c r="P692" s="8"/>
      <c r="Q692" s="8"/>
    </row>
    <row r="693" ht="15.75" customHeight="1">
      <c r="C693" s="9"/>
      <c r="P693" s="8"/>
      <c r="Q693" s="8"/>
    </row>
    <row r="694" ht="15.75" customHeight="1">
      <c r="C694" s="9"/>
      <c r="P694" s="8"/>
      <c r="Q694" s="8"/>
    </row>
    <row r="695" ht="15.75" customHeight="1">
      <c r="C695" s="9"/>
      <c r="P695" s="8"/>
      <c r="Q695" s="8"/>
    </row>
    <row r="696" ht="15.75" customHeight="1">
      <c r="C696" s="9"/>
      <c r="P696" s="8"/>
      <c r="Q696" s="8"/>
    </row>
    <row r="697" ht="15.75" customHeight="1">
      <c r="C697" s="9"/>
      <c r="P697" s="8"/>
      <c r="Q697" s="8"/>
    </row>
    <row r="698" ht="15.75" customHeight="1">
      <c r="C698" s="9"/>
      <c r="P698" s="8"/>
      <c r="Q698" s="8"/>
    </row>
    <row r="699" ht="15.75" customHeight="1">
      <c r="C699" s="9"/>
      <c r="P699" s="8"/>
      <c r="Q699" s="8"/>
    </row>
    <row r="700" ht="15.75" customHeight="1">
      <c r="C700" s="9"/>
      <c r="P700" s="8"/>
      <c r="Q700" s="8"/>
    </row>
    <row r="701" ht="15.75" customHeight="1">
      <c r="C701" s="9"/>
      <c r="P701" s="8"/>
      <c r="Q701" s="8"/>
    </row>
    <row r="702" ht="15.75" customHeight="1">
      <c r="C702" s="9"/>
      <c r="P702" s="8"/>
      <c r="Q702" s="8"/>
    </row>
    <row r="703" ht="15.75" customHeight="1">
      <c r="C703" s="9"/>
      <c r="P703" s="8"/>
      <c r="Q703" s="8"/>
    </row>
    <row r="704" ht="15.75" customHeight="1">
      <c r="C704" s="9"/>
      <c r="P704" s="8"/>
      <c r="Q704" s="8"/>
    </row>
    <row r="705" ht="15.75" customHeight="1">
      <c r="C705" s="9"/>
      <c r="P705" s="8"/>
      <c r="Q705" s="8"/>
    </row>
    <row r="706" ht="15.75" customHeight="1">
      <c r="C706" s="9"/>
      <c r="P706" s="8"/>
      <c r="Q706" s="8"/>
    </row>
    <row r="707" ht="15.75" customHeight="1">
      <c r="C707" s="9"/>
      <c r="P707" s="8"/>
      <c r="Q707" s="8"/>
    </row>
    <row r="708" ht="15.75" customHeight="1">
      <c r="C708" s="9"/>
      <c r="P708" s="8"/>
      <c r="Q708" s="8"/>
    </row>
    <row r="709" ht="15.75" customHeight="1">
      <c r="C709" s="9"/>
      <c r="P709" s="8"/>
      <c r="Q709" s="8"/>
    </row>
    <row r="710" ht="15.75" customHeight="1">
      <c r="C710" s="9"/>
      <c r="P710" s="8"/>
      <c r="Q710" s="8"/>
    </row>
    <row r="711" ht="15.75" customHeight="1">
      <c r="C711" s="9"/>
      <c r="P711" s="8"/>
      <c r="Q711" s="8"/>
    </row>
    <row r="712" ht="15.75" customHeight="1">
      <c r="C712" s="9"/>
      <c r="P712" s="8"/>
      <c r="Q712" s="8"/>
    </row>
    <row r="713" ht="15.75" customHeight="1">
      <c r="C713" s="9"/>
      <c r="P713" s="8"/>
      <c r="Q713" s="8"/>
    </row>
    <row r="714" ht="15.75" customHeight="1">
      <c r="C714" s="9"/>
      <c r="P714" s="8"/>
      <c r="Q714" s="8"/>
    </row>
    <row r="715" ht="15.75" customHeight="1">
      <c r="C715" s="9"/>
      <c r="P715" s="8"/>
      <c r="Q715" s="8"/>
    </row>
    <row r="716" ht="15.75" customHeight="1">
      <c r="C716" s="9"/>
      <c r="P716" s="8"/>
      <c r="Q716" s="8"/>
    </row>
    <row r="717" ht="15.75" customHeight="1">
      <c r="C717" s="9"/>
      <c r="P717" s="8"/>
      <c r="Q717" s="8"/>
    </row>
    <row r="718" ht="15.75" customHeight="1">
      <c r="C718" s="9"/>
      <c r="P718" s="8"/>
      <c r="Q718" s="8"/>
    </row>
    <row r="719" ht="15.75" customHeight="1">
      <c r="C719" s="9"/>
      <c r="P719" s="8"/>
      <c r="Q719" s="8"/>
    </row>
    <row r="720" ht="15.75" customHeight="1">
      <c r="C720" s="9"/>
      <c r="P720" s="8"/>
      <c r="Q720" s="8"/>
    </row>
    <row r="721" ht="15.75" customHeight="1">
      <c r="C721" s="9"/>
      <c r="P721" s="8"/>
      <c r="Q721" s="8"/>
    </row>
    <row r="722" ht="15.75" customHeight="1">
      <c r="C722" s="9"/>
      <c r="P722" s="8"/>
      <c r="Q722" s="8"/>
    </row>
    <row r="723" ht="15.75" customHeight="1">
      <c r="C723" s="9"/>
      <c r="P723" s="8"/>
      <c r="Q723" s="8"/>
    </row>
    <row r="724" ht="15.75" customHeight="1">
      <c r="C724" s="9"/>
      <c r="P724" s="8"/>
      <c r="Q724" s="8"/>
    </row>
    <row r="725" ht="15.75" customHeight="1">
      <c r="C725" s="9"/>
      <c r="P725" s="8"/>
      <c r="Q725" s="8"/>
    </row>
    <row r="726" ht="15.75" customHeight="1">
      <c r="C726" s="9"/>
      <c r="P726" s="8"/>
      <c r="Q726" s="8"/>
    </row>
    <row r="727" ht="15.75" customHeight="1">
      <c r="C727" s="9"/>
      <c r="P727" s="8"/>
      <c r="Q727" s="8"/>
    </row>
    <row r="728" ht="15.75" customHeight="1">
      <c r="C728" s="9"/>
      <c r="P728" s="8"/>
      <c r="Q728" s="8"/>
    </row>
    <row r="729" ht="15.75" customHeight="1">
      <c r="C729" s="9"/>
      <c r="P729" s="8"/>
      <c r="Q729" s="8"/>
    </row>
    <row r="730" ht="15.75" customHeight="1">
      <c r="C730" s="9"/>
      <c r="P730" s="8"/>
      <c r="Q730" s="8"/>
    </row>
    <row r="731" ht="15.75" customHeight="1">
      <c r="C731" s="9"/>
      <c r="P731" s="8"/>
      <c r="Q731" s="8"/>
    </row>
    <row r="732" ht="15.75" customHeight="1">
      <c r="C732" s="9"/>
      <c r="P732" s="8"/>
      <c r="Q732" s="8"/>
    </row>
    <row r="733" ht="15.75" customHeight="1">
      <c r="C733" s="9"/>
      <c r="P733" s="8"/>
      <c r="Q733" s="8"/>
    </row>
    <row r="734" ht="15.75" customHeight="1">
      <c r="C734" s="9"/>
      <c r="P734" s="8"/>
      <c r="Q734" s="8"/>
    </row>
    <row r="735" ht="15.75" customHeight="1">
      <c r="C735" s="9"/>
      <c r="P735" s="8"/>
      <c r="Q735" s="8"/>
    </row>
    <row r="736" ht="15.75" customHeight="1">
      <c r="C736" s="9"/>
      <c r="P736" s="8"/>
      <c r="Q736" s="8"/>
    </row>
    <row r="737" ht="15.75" customHeight="1">
      <c r="C737" s="9"/>
      <c r="P737" s="8"/>
      <c r="Q737" s="8"/>
    </row>
    <row r="738" ht="15.75" customHeight="1">
      <c r="C738" s="9"/>
      <c r="P738" s="8"/>
      <c r="Q738" s="8"/>
    </row>
    <row r="739" ht="15.75" customHeight="1">
      <c r="C739" s="9"/>
      <c r="P739" s="8"/>
      <c r="Q739" s="8"/>
    </row>
    <row r="740" ht="15.75" customHeight="1">
      <c r="C740" s="9"/>
      <c r="P740" s="8"/>
      <c r="Q740" s="8"/>
    </row>
    <row r="741" ht="15.75" customHeight="1">
      <c r="C741" s="9"/>
      <c r="P741" s="8"/>
      <c r="Q741" s="8"/>
    </row>
    <row r="742" ht="15.75" customHeight="1">
      <c r="C742" s="9"/>
      <c r="P742" s="8"/>
      <c r="Q742" s="8"/>
    </row>
    <row r="743" ht="15.75" customHeight="1">
      <c r="C743" s="9"/>
      <c r="P743" s="8"/>
      <c r="Q743" s="8"/>
    </row>
    <row r="744" ht="15.75" customHeight="1">
      <c r="C744" s="9"/>
      <c r="P744" s="8"/>
      <c r="Q744" s="8"/>
    </row>
    <row r="745" ht="15.75" customHeight="1">
      <c r="C745" s="9"/>
      <c r="P745" s="8"/>
      <c r="Q745" s="8"/>
    </row>
    <row r="746" ht="15.75" customHeight="1">
      <c r="C746" s="9"/>
      <c r="P746" s="8"/>
      <c r="Q746" s="8"/>
    </row>
    <row r="747" ht="15.75" customHeight="1">
      <c r="C747" s="9"/>
      <c r="P747" s="8"/>
      <c r="Q747" s="8"/>
    </row>
    <row r="748" ht="15.75" customHeight="1">
      <c r="C748" s="9"/>
      <c r="P748" s="8"/>
      <c r="Q748" s="8"/>
    </row>
    <row r="749" ht="15.75" customHeight="1">
      <c r="C749" s="9"/>
      <c r="P749" s="8"/>
      <c r="Q749" s="8"/>
    </row>
    <row r="750" ht="15.75" customHeight="1">
      <c r="C750" s="9"/>
      <c r="P750" s="8"/>
      <c r="Q750" s="8"/>
    </row>
    <row r="751" ht="15.75" customHeight="1">
      <c r="C751" s="9"/>
      <c r="P751" s="8"/>
      <c r="Q751" s="8"/>
    </row>
    <row r="752" ht="15.75" customHeight="1">
      <c r="C752" s="9"/>
      <c r="P752" s="8"/>
      <c r="Q752" s="8"/>
    </row>
    <row r="753" ht="15.75" customHeight="1">
      <c r="C753" s="9"/>
      <c r="P753" s="8"/>
      <c r="Q753" s="8"/>
    </row>
    <row r="754" ht="15.75" customHeight="1">
      <c r="C754" s="9"/>
      <c r="P754" s="8"/>
      <c r="Q754" s="8"/>
    </row>
    <row r="755" ht="15.75" customHeight="1">
      <c r="C755" s="9"/>
      <c r="P755" s="8"/>
      <c r="Q755" s="8"/>
    </row>
    <row r="756" ht="15.75" customHeight="1">
      <c r="C756" s="9"/>
      <c r="P756" s="8"/>
      <c r="Q756" s="8"/>
    </row>
    <row r="757" ht="15.75" customHeight="1">
      <c r="C757" s="9"/>
      <c r="P757" s="8"/>
      <c r="Q757" s="8"/>
    </row>
    <row r="758" ht="15.75" customHeight="1">
      <c r="C758" s="9"/>
      <c r="P758" s="8"/>
      <c r="Q758" s="8"/>
    </row>
    <row r="759" ht="15.75" customHeight="1">
      <c r="C759" s="9"/>
      <c r="P759" s="8"/>
      <c r="Q759" s="8"/>
    </row>
    <row r="760" ht="15.75" customHeight="1">
      <c r="C760" s="9"/>
      <c r="P760" s="8"/>
      <c r="Q760" s="8"/>
    </row>
    <row r="761" ht="15.75" customHeight="1">
      <c r="C761" s="9"/>
      <c r="P761" s="8"/>
      <c r="Q761" s="8"/>
    </row>
    <row r="762" ht="15.75" customHeight="1">
      <c r="C762" s="9"/>
      <c r="P762" s="8"/>
      <c r="Q762" s="8"/>
    </row>
    <row r="763" ht="15.75" customHeight="1">
      <c r="C763" s="9"/>
      <c r="P763" s="8"/>
      <c r="Q763" s="8"/>
    </row>
    <row r="764" ht="15.75" customHeight="1">
      <c r="C764" s="9"/>
      <c r="P764" s="8"/>
      <c r="Q764" s="8"/>
    </row>
    <row r="765" ht="15.75" customHeight="1">
      <c r="C765" s="9"/>
      <c r="P765" s="8"/>
      <c r="Q765" s="8"/>
    </row>
    <row r="766" ht="15.75" customHeight="1">
      <c r="C766" s="9"/>
      <c r="P766" s="8"/>
      <c r="Q766" s="8"/>
    </row>
    <row r="767" ht="15.75" customHeight="1">
      <c r="C767" s="9"/>
      <c r="P767" s="8"/>
      <c r="Q767" s="8"/>
    </row>
    <row r="768" ht="15.75" customHeight="1">
      <c r="C768" s="9"/>
      <c r="P768" s="8"/>
      <c r="Q768" s="8"/>
    </row>
    <row r="769" ht="15.75" customHeight="1">
      <c r="C769" s="9"/>
      <c r="P769" s="8"/>
      <c r="Q769" s="8"/>
    </row>
    <row r="770" ht="15.75" customHeight="1">
      <c r="C770" s="9"/>
      <c r="P770" s="8"/>
      <c r="Q770" s="8"/>
    </row>
    <row r="771" ht="15.75" customHeight="1">
      <c r="C771" s="9"/>
      <c r="P771" s="8"/>
      <c r="Q771" s="8"/>
    </row>
    <row r="772" ht="15.75" customHeight="1">
      <c r="C772" s="9"/>
      <c r="P772" s="8"/>
      <c r="Q772" s="8"/>
    </row>
    <row r="773" ht="15.75" customHeight="1">
      <c r="C773" s="9"/>
      <c r="P773" s="8"/>
      <c r="Q773" s="8"/>
    </row>
    <row r="774" ht="15.75" customHeight="1">
      <c r="C774" s="9"/>
      <c r="P774" s="8"/>
      <c r="Q774" s="8"/>
    </row>
    <row r="775" ht="15.75" customHeight="1">
      <c r="C775" s="9"/>
      <c r="P775" s="8"/>
      <c r="Q775" s="8"/>
    </row>
    <row r="776" ht="15.75" customHeight="1">
      <c r="C776" s="9"/>
      <c r="P776" s="8"/>
      <c r="Q776" s="8"/>
    </row>
    <row r="777" ht="15.75" customHeight="1">
      <c r="C777" s="9"/>
      <c r="P777" s="8"/>
      <c r="Q777" s="8"/>
    </row>
    <row r="778" ht="15.75" customHeight="1">
      <c r="C778" s="9"/>
      <c r="P778" s="8"/>
      <c r="Q778" s="8"/>
    </row>
    <row r="779" ht="15.75" customHeight="1">
      <c r="C779" s="9"/>
      <c r="P779" s="8"/>
      <c r="Q779" s="8"/>
    </row>
    <row r="780" ht="15.75" customHeight="1">
      <c r="C780" s="9"/>
      <c r="P780" s="8"/>
      <c r="Q780" s="8"/>
    </row>
    <row r="781" ht="15.75" customHeight="1">
      <c r="C781" s="9"/>
      <c r="P781" s="8"/>
      <c r="Q781" s="8"/>
    </row>
    <row r="782" ht="15.75" customHeight="1">
      <c r="C782" s="9"/>
      <c r="P782" s="8"/>
      <c r="Q782" s="8"/>
    </row>
    <row r="783" ht="15.75" customHeight="1">
      <c r="C783" s="9"/>
      <c r="P783" s="8"/>
      <c r="Q783" s="8"/>
    </row>
    <row r="784" ht="15.75" customHeight="1">
      <c r="C784" s="9"/>
      <c r="P784" s="8"/>
      <c r="Q784" s="8"/>
    </row>
    <row r="785" ht="15.75" customHeight="1">
      <c r="C785" s="9"/>
      <c r="P785" s="8"/>
      <c r="Q785" s="8"/>
    </row>
    <row r="786" ht="15.75" customHeight="1">
      <c r="C786" s="9"/>
      <c r="P786" s="8"/>
      <c r="Q786" s="8"/>
    </row>
    <row r="787" ht="15.75" customHeight="1">
      <c r="C787" s="9"/>
      <c r="P787" s="8"/>
      <c r="Q787" s="8"/>
    </row>
    <row r="788" ht="15.75" customHeight="1">
      <c r="C788" s="9"/>
      <c r="P788" s="8"/>
      <c r="Q788" s="8"/>
    </row>
    <row r="789" ht="15.75" customHeight="1">
      <c r="C789" s="9"/>
      <c r="P789" s="8"/>
      <c r="Q789" s="8"/>
    </row>
    <row r="790" ht="15.75" customHeight="1">
      <c r="C790" s="9"/>
      <c r="P790" s="8"/>
      <c r="Q790" s="8"/>
    </row>
    <row r="791" ht="15.75" customHeight="1">
      <c r="C791" s="9"/>
      <c r="P791" s="8"/>
      <c r="Q791" s="8"/>
    </row>
    <row r="792" ht="15.75" customHeight="1">
      <c r="C792" s="9"/>
      <c r="P792" s="8"/>
      <c r="Q792" s="8"/>
    </row>
    <row r="793" ht="15.75" customHeight="1">
      <c r="C793" s="9"/>
      <c r="P793" s="8"/>
      <c r="Q793" s="8"/>
    </row>
    <row r="794" ht="15.75" customHeight="1">
      <c r="C794" s="9"/>
      <c r="P794" s="8"/>
      <c r="Q794" s="8"/>
    </row>
    <row r="795" ht="15.75" customHeight="1">
      <c r="C795" s="9"/>
      <c r="P795" s="8"/>
      <c r="Q795" s="8"/>
    </row>
    <row r="796" ht="15.75" customHeight="1">
      <c r="C796" s="9"/>
      <c r="P796" s="8"/>
      <c r="Q796" s="8"/>
    </row>
    <row r="797" ht="15.75" customHeight="1">
      <c r="C797" s="9"/>
      <c r="P797" s="8"/>
      <c r="Q797" s="8"/>
    </row>
    <row r="798" ht="15.75" customHeight="1">
      <c r="C798" s="9"/>
      <c r="P798" s="8"/>
      <c r="Q798" s="8"/>
    </row>
    <row r="799" ht="15.75" customHeight="1">
      <c r="C799" s="9"/>
      <c r="P799" s="8"/>
      <c r="Q799" s="8"/>
    </row>
    <row r="800" ht="15.75" customHeight="1">
      <c r="C800" s="9"/>
      <c r="P800" s="8"/>
      <c r="Q800" s="8"/>
    </row>
    <row r="801" ht="15.75" customHeight="1">
      <c r="C801" s="9"/>
      <c r="P801" s="8"/>
      <c r="Q801" s="8"/>
    </row>
    <row r="802" ht="15.75" customHeight="1">
      <c r="C802" s="9"/>
      <c r="P802" s="8"/>
      <c r="Q802" s="8"/>
    </row>
    <row r="803" ht="15.75" customHeight="1">
      <c r="C803" s="9"/>
      <c r="P803" s="8"/>
      <c r="Q803" s="8"/>
    </row>
    <row r="804" ht="15.75" customHeight="1">
      <c r="C804" s="9"/>
      <c r="P804" s="8"/>
      <c r="Q804" s="8"/>
    </row>
    <row r="805" ht="15.75" customHeight="1">
      <c r="C805" s="9"/>
      <c r="P805" s="8"/>
      <c r="Q805" s="8"/>
    </row>
    <row r="806" ht="15.75" customHeight="1">
      <c r="C806" s="9"/>
      <c r="P806" s="8"/>
      <c r="Q806" s="8"/>
    </row>
    <row r="807" ht="15.75" customHeight="1">
      <c r="C807" s="9"/>
      <c r="P807" s="8"/>
      <c r="Q807" s="8"/>
    </row>
    <row r="808" ht="15.75" customHeight="1">
      <c r="C808" s="9"/>
      <c r="P808" s="8"/>
      <c r="Q808" s="8"/>
    </row>
    <row r="809" ht="15.75" customHeight="1">
      <c r="C809" s="9"/>
      <c r="P809" s="8"/>
      <c r="Q809" s="8"/>
    </row>
    <row r="810" ht="15.75" customHeight="1">
      <c r="C810" s="9"/>
      <c r="P810" s="8"/>
      <c r="Q810" s="8"/>
    </row>
    <row r="811" ht="15.75" customHeight="1">
      <c r="C811" s="9"/>
      <c r="P811" s="8"/>
      <c r="Q811" s="8"/>
    </row>
    <row r="812" ht="15.75" customHeight="1">
      <c r="C812" s="9"/>
      <c r="P812" s="8"/>
      <c r="Q812" s="8"/>
    </row>
    <row r="813" ht="15.75" customHeight="1">
      <c r="C813" s="9"/>
      <c r="P813" s="8"/>
      <c r="Q813" s="8"/>
    </row>
    <row r="814" ht="15.75" customHeight="1">
      <c r="C814" s="9"/>
      <c r="P814" s="8"/>
      <c r="Q814" s="8"/>
    </row>
    <row r="815" ht="15.75" customHeight="1">
      <c r="C815" s="9"/>
      <c r="P815" s="8"/>
      <c r="Q815" s="8"/>
    </row>
    <row r="816" ht="15.75" customHeight="1">
      <c r="C816" s="9"/>
      <c r="P816" s="8"/>
      <c r="Q816" s="8"/>
    </row>
    <row r="817" ht="15.75" customHeight="1">
      <c r="C817" s="9"/>
      <c r="P817" s="8"/>
      <c r="Q817" s="8"/>
    </row>
    <row r="818" ht="15.75" customHeight="1">
      <c r="C818" s="9"/>
      <c r="P818" s="8"/>
      <c r="Q818" s="8"/>
    </row>
    <row r="819" ht="15.75" customHeight="1">
      <c r="C819" s="9"/>
      <c r="P819" s="8"/>
      <c r="Q819" s="8"/>
    </row>
    <row r="820" ht="15.75" customHeight="1">
      <c r="C820" s="9"/>
      <c r="P820" s="8"/>
      <c r="Q820" s="8"/>
    </row>
    <row r="821" ht="15.75" customHeight="1">
      <c r="C821" s="9"/>
      <c r="P821" s="8"/>
      <c r="Q821" s="8"/>
    </row>
    <row r="822" ht="15.75" customHeight="1">
      <c r="C822" s="9"/>
      <c r="P822" s="8"/>
      <c r="Q822" s="8"/>
    </row>
    <row r="823" ht="15.75" customHeight="1">
      <c r="C823" s="9"/>
      <c r="P823" s="8"/>
      <c r="Q823" s="8"/>
    </row>
    <row r="824" ht="15.75" customHeight="1">
      <c r="C824" s="9"/>
      <c r="P824" s="8"/>
      <c r="Q824" s="8"/>
    </row>
    <row r="825" ht="15.75" customHeight="1">
      <c r="C825" s="9"/>
      <c r="P825" s="8"/>
      <c r="Q825" s="8"/>
    </row>
    <row r="826" ht="15.75" customHeight="1">
      <c r="C826" s="9"/>
      <c r="P826" s="8"/>
      <c r="Q826" s="8"/>
    </row>
    <row r="827" ht="15.75" customHeight="1">
      <c r="C827" s="9"/>
      <c r="P827" s="8"/>
      <c r="Q827" s="8"/>
    </row>
    <row r="828" ht="15.75" customHeight="1">
      <c r="C828" s="9"/>
      <c r="P828" s="8"/>
      <c r="Q828" s="8"/>
    </row>
    <row r="829" ht="15.75" customHeight="1">
      <c r="C829" s="9"/>
      <c r="P829" s="8"/>
      <c r="Q829" s="8"/>
    </row>
    <row r="830" ht="15.75" customHeight="1">
      <c r="C830" s="9"/>
      <c r="P830" s="8"/>
      <c r="Q830" s="8"/>
    </row>
    <row r="831" ht="15.75" customHeight="1">
      <c r="C831" s="9"/>
      <c r="P831" s="8"/>
      <c r="Q831" s="8"/>
    </row>
    <row r="832" ht="15.75" customHeight="1">
      <c r="C832" s="9"/>
      <c r="P832" s="8"/>
      <c r="Q832" s="8"/>
    </row>
    <row r="833" ht="15.75" customHeight="1">
      <c r="C833" s="9"/>
      <c r="P833" s="8"/>
      <c r="Q833" s="8"/>
    </row>
    <row r="834" ht="15.75" customHeight="1">
      <c r="C834" s="9"/>
      <c r="P834" s="8"/>
      <c r="Q834" s="8"/>
    </row>
    <row r="835" ht="15.75" customHeight="1">
      <c r="C835" s="9"/>
      <c r="P835" s="8"/>
      <c r="Q835" s="8"/>
    </row>
    <row r="836" ht="15.75" customHeight="1">
      <c r="C836" s="9"/>
      <c r="P836" s="8"/>
      <c r="Q836" s="8"/>
    </row>
    <row r="837" ht="15.75" customHeight="1">
      <c r="C837" s="9"/>
      <c r="P837" s="8"/>
      <c r="Q837" s="8"/>
    </row>
    <row r="838" ht="15.75" customHeight="1">
      <c r="C838" s="9"/>
      <c r="P838" s="8"/>
      <c r="Q838" s="8"/>
    </row>
    <row r="839" ht="15.75" customHeight="1">
      <c r="C839" s="9"/>
      <c r="P839" s="8"/>
      <c r="Q839" s="8"/>
    </row>
    <row r="840" ht="15.75" customHeight="1">
      <c r="C840" s="9"/>
      <c r="P840" s="8"/>
      <c r="Q840" s="8"/>
    </row>
    <row r="841" ht="15.75" customHeight="1">
      <c r="C841" s="9"/>
      <c r="P841" s="8"/>
      <c r="Q841" s="8"/>
    </row>
    <row r="842" ht="15.75" customHeight="1">
      <c r="C842" s="9"/>
      <c r="P842" s="8"/>
      <c r="Q842" s="8"/>
    </row>
    <row r="843" ht="15.75" customHeight="1">
      <c r="C843" s="9"/>
      <c r="P843" s="8"/>
      <c r="Q843" s="8"/>
    </row>
    <row r="844" ht="15.75" customHeight="1">
      <c r="C844" s="9"/>
      <c r="P844" s="8"/>
      <c r="Q844" s="8"/>
    </row>
    <row r="845" ht="15.75" customHeight="1">
      <c r="C845" s="9"/>
      <c r="P845" s="8"/>
      <c r="Q845" s="8"/>
    </row>
    <row r="846" ht="15.75" customHeight="1">
      <c r="C846" s="9"/>
      <c r="P846" s="8"/>
      <c r="Q846" s="8"/>
    </row>
    <row r="847" ht="15.75" customHeight="1">
      <c r="C847" s="9"/>
      <c r="P847" s="8"/>
      <c r="Q847" s="8"/>
    </row>
    <row r="848" ht="15.75" customHeight="1">
      <c r="C848" s="9"/>
      <c r="P848" s="8"/>
      <c r="Q848" s="8"/>
    </row>
    <row r="849" ht="15.75" customHeight="1">
      <c r="C849" s="9"/>
      <c r="P849" s="8"/>
      <c r="Q849" s="8"/>
    </row>
    <row r="850" ht="15.75" customHeight="1">
      <c r="C850" s="9"/>
      <c r="P850" s="8"/>
      <c r="Q850" s="8"/>
    </row>
    <row r="851" ht="15.75" customHeight="1">
      <c r="C851" s="9"/>
      <c r="P851" s="8"/>
      <c r="Q851" s="8"/>
    </row>
    <row r="852" ht="15.75" customHeight="1">
      <c r="C852" s="9"/>
      <c r="P852" s="8"/>
      <c r="Q852" s="8"/>
    </row>
    <row r="853" ht="15.75" customHeight="1">
      <c r="C853" s="9"/>
      <c r="P853" s="8"/>
      <c r="Q853" s="8"/>
    </row>
    <row r="854" ht="15.75" customHeight="1">
      <c r="C854" s="9"/>
      <c r="P854" s="8"/>
      <c r="Q854" s="8"/>
    </row>
    <row r="855" ht="15.75" customHeight="1">
      <c r="C855" s="9"/>
      <c r="P855" s="8"/>
      <c r="Q855" s="8"/>
    </row>
    <row r="856" ht="15.75" customHeight="1">
      <c r="C856" s="9"/>
      <c r="P856" s="8"/>
      <c r="Q856" s="8"/>
    </row>
    <row r="857" ht="15.75" customHeight="1">
      <c r="C857" s="9"/>
      <c r="P857" s="8"/>
      <c r="Q857" s="8"/>
    </row>
    <row r="858" ht="15.75" customHeight="1">
      <c r="C858" s="9"/>
      <c r="P858" s="8"/>
      <c r="Q858" s="8"/>
    </row>
    <row r="859" ht="15.75" customHeight="1">
      <c r="C859" s="9"/>
      <c r="P859" s="8"/>
      <c r="Q859" s="8"/>
    </row>
    <row r="860" ht="15.75" customHeight="1">
      <c r="C860" s="9"/>
      <c r="P860" s="8"/>
      <c r="Q860" s="8"/>
    </row>
    <row r="861" ht="15.75" customHeight="1">
      <c r="C861" s="9"/>
      <c r="P861" s="8"/>
      <c r="Q861" s="8"/>
    </row>
    <row r="862" ht="15.75" customHeight="1">
      <c r="C862" s="9"/>
      <c r="P862" s="8"/>
      <c r="Q862" s="8"/>
    </row>
    <row r="863" ht="15.75" customHeight="1">
      <c r="C863" s="9"/>
      <c r="P863" s="8"/>
      <c r="Q863" s="8"/>
    </row>
    <row r="864" ht="15.75" customHeight="1">
      <c r="C864" s="9"/>
      <c r="P864" s="8"/>
      <c r="Q864" s="8"/>
    </row>
    <row r="865" ht="15.75" customHeight="1">
      <c r="C865" s="9"/>
      <c r="P865" s="8"/>
      <c r="Q865" s="8"/>
    </row>
    <row r="866" ht="15.75" customHeight="1">
      <c r="C866" s="9"/>
      <c r="P866" s="8"/>
      <c r="Q866" s="8"/>
    </row>
    <row r="867" ht="15.75" customHeight="1">
      <c r="C867" s="9"/>
      <c r="P867" s="8"/>
      <c r="Q867" s="8"/>
    </row>
    <row r="868" ht="15.75" customHeight="1">
      <c r="C868" s="9"/>
      <c r="P868" s="8"/>
      <c r="Q868" s="8"/>
    </row>
    <row r="869" ht="15.75" customHeight="1">
      <c r="C869" s="9"/>
      <c r="P869" s="8"/>
      <c r="Q869" s="8"/>
    </row>
    <row r="870" ht="15.75" customHeight="1">
      <c r="C870" s="9"/>
      <c r="P870" s="8"/>
      <c r="Q870" s="8"/>
    </row>
    <row r="871" ht="15.75" customHeight="1">
      <c r="C871" s="9"/>
      <c r="P871" s="8"/>
      <c r="Q871" s="8"/>
    </row>
    <row r="872" ht="15.75" customHeight="1">
      <c r="C872" s="9"/>
      <c r="P872" s="8"/>
      <c r="Q872" s="8"/>
    </row>
    <row r="873" ht="15.75" customHeight="1">
      <c r="C873" s="9"/>
      <c r="P873" s="8"/>
      <c r="Q873" s="8"/>
    </row>
    <row r="874" ht="15.75" customHeight="1">
      <c r="C874" s="9"/>
      <c r="P874" s="8"/>
      <c r="Q874" s="8"/>
    </row>
    <row r="875" ht="15.75" customHeight="1">
      <c r="C875" s="9"/>
      <c r="P875" s="8"/>
      <c r="Q875" s="8"/>
    </row>
    <row r="876" ht="15.75" customHeight="1">
      <c r="C876" s="9"/>
      <c r="P876" s="8"/>
      <c r="Q876" s="8"/>
    </row>
    <row r="877" ht="15.75" customHeight="1">
      <c r="C877" s="9"/>
      <c r="P877" s="8"/>
      <c r="Q877" s="8"/>
    </row>
    <row r="878" ht="15.75" customHeight="1">
      <c r="C878" s="9"/>
      <c r="P878" s="8"/>
      <c r="Q878" s="8"/>
    </row>
    <row r="879" ht="15.75" customHeight="1">
      <c r="C879" s="9"/>
      <c r="P879" s="8"/>
      <c r="Q879" s="8"/>
    </row>
    <row r="880" ht="15.75" customHeight="1">
      <c r="C880" s="9"/>
      <c r="P880" s="8"/>
      <c r="Q880" s="8"/>
    </row>
    <row r="881" ht="15.75" customHeight="1">
      <c r="C881" s="9"/>
      <c r="P881" s="8"/>
      <c r="Q881" s="8"/>
    </row>
    <row r="882" ht="15.75" customHeight="1">
      <c r="C882" s="9"/>
      <c r="P882" s="8"/>
      <c r="Q882" s="8"/>
    </row>
    <row r="883" ht="15.75" customHeight="1">
      <c r="C883" s="9"/>
      <c r="P883" s="8"/>
      <c r="Q883" s="8"/>
    </row>
    <row r="884" ht="15.75" customHeight="1">
      <c r="C884" s="9"/>
      <c r="P884" s="8"/>
      <c r="Q884" s="8"/>
    </row>
    <row r="885" ht="15.75" customHeight="1">
      <c r="C885" s="9"/>
      <c r="P885" s="8"/>
      <c r="Q885" s="8"/>
    </row>
    <row r="886" ht="15.75" customHeight="1">
      <c r="C886" s="9"/>
      <c r="P886" s="8"/>
      <c r="Q886" s="8"/>
    </row>
    <row r="887" ht="15.75" customHeight="1">
      <c r="C887" s="9"/>
      <c r="P887" s="8"/>
      <c r="Q887" s="8"/>
    </row>
    <row r="888" ht="15.75" customHeight="1">
      <c r="C888" s="9"/>
      <c r="P888" s="8"/>
      <c r="Q888" s="8"/>
    </row>
    <row r="889" ht="15.75" customHeight="1">
      <c r="C889" s="9"/>
      <c r="P889" s="8"/>
      <c r="Q889" s="8"/>
    </row>
    <row r="890" ht="15.75" customHeight="1">
      <c r="C890" s="9"/>
      <c r="P890" s="8"/>
      <c r="Q890" s="8"/>
    </row>
    <row r="891" ht="15.75" customHeight="1">
      <c r="C891" s="9"/>
      <c r="P891" s="8"/>
      <c r="Q891" s="8"/>
    </row>
    <row r="892" ht="15.75" customHeight="1">
      <c r="C892" s="9"/>
      <c r="P892" s="8"/>
      <c r="Q892" s="8"/>
    </row>
    <row r="893" ht="15.75" customHeight="1">
      <c r="C893" s="9"/>
      <c r="P893" s="8"/>
      <c r="Q893" s="8"/>
    </row>
    <row r="894" ht="15.75" customHeight="1">
      <c r="C894" s="9"/>
      <c r="P894" s="8"/>
      <c r="Q894" s="8"/>
    </row>
    <row r="895" ht="15.75" customHeight="1">
      <c r="C895" s="9"/>
      <c r="P895" s="8"/>
      <c r="Q895" s="8"/>
    </row>
    <row r="896" ht="15.75" customHeight="1">
      <c r="C896" s="9"/>
      <c r="P896" s="8"/>
      <c r="Q896" s="8"/>
    </row>
    <row r="897" ht="15.75" customHeight="1">
      <c r="C897" s="9"/>
      <c r="P897" s="8"/>
      <c r="Q897" s="8"/>
    </row>
    <row r="898" ht="15.75" customHeight="1">
      <c r="C898" s="9"/>
      <c r="P898" s="8"/>
      <c r="Q898" s="8"/>
    </row>
    <row r="899" ht="15.75" customHeight="1">
      <c r="C899" s="9"/>
      <c r="P899" s="8"/>
      <c r="Q899" s="8"/>
    </row>
    <row r="900" ht="15.75" customHeight="1">
      <c r="C900" s="9"/>
      <c r="P900" s="8"/>
      <c r="Q900" s="8"/>
    </row>
    <row r="901" ht="15.75" customHeight="1">
      <c r="C901" s="9"/>
      <c r="P901" s="8"/>
      <c r="Q901" s="8"/>
    </row>
    <row r="902" ht="15.75" customHeight="1">
      <c r="C902" s="9"/>
      <c r="P902" s="8"/>
      <c r="Q902" s="8"/>
    </row>
    <row r="903" ht="15.75" customHeight="1">
      <c r="C903" s="9"/>
      <c r="P903" s="8"/>
      <c r="Q903" s="8"/>
    </row>
    <row r="904" ht="15.75" customHeight="1">
      <c r="C904" s="9"/>
      <c r="P904" s="8"/>
      <c r="Q904" s="8"/>
    </row>
    <row r="905" ht="15.75" customHeight="1">
      <c r="C905" s="9"/>
      <c r="P905" s="8"/>
      <c r="Q905" s="8"/>
    </row>
    <row r="906" ht="15.75" customHeight="1">
      <c r="C906" s="9"/>
      <c r="P906" s="8"/>
      <c r="Q906" s="8"/>
    </row>
    <row r="907" ht="15.75" customHeight="1">
      <c r="C907" s="9"/>
      <c r="P907" s="8"/>
      <c r="Q907" s="8"/>
    </row>
    <row r="908" ht="15.75" customHeight="1">
      <c r="C908" s="9"/>
      <c r="P908" s="8"/>
      <c r="Q908" s="8"/>
    </row>
    <row r="909" ht="15.75" customHeight="1">
      <c r="C909" s="9"/>
      <c r="P909" s="8"/>
      <c r="Q909" s="8"/>
    </row>
    <row r="910" ht="15.75" customHeight="1">
      <c r="C910" s="9"/>
      <c r="P910" s="8"/>
      <c r="Q910" s="8"/>
    </row>
    <row r="911" ht="15.75" customHeight="1">
      <c r="C911" s="9"/>
      <c r="P911" s="8"/>
      <c r="Q911" s="8"/>
    </row>
    <row r="912" ht="15.75" customHeight="1">
      <c r="C912" s="9"/>
      <c r="P912" s="8"/>
      <c r="Q912" s="8"/>
    </row>
    <row r="913" ht="15.75" customHeight="1">
      <c r="C913" s="9"/>
      <c r="P913" s="8"/>
      <c r="Q913" s="8"/>
    </row>
    <row r="914" ht="15.75" customHeight="1">
      <c r="C914" s="9"/>
      <c r="P914" s="8"/>
      <c r="Q914" s="8"/>
    </row>
    <row r="915" ht="15.75" customHeight="1">
      <c r="C915" s="9"/>
      <c r="P915" s="8"/>
      <c r="Q915" s="8"/>
    </row>
    <row r="916" ht="15.75" customHeight="1">
      <c r="C916" s="9"/>
      <c r="P916" s="8"/>
      <c r="Q916" s="8"/>
    </row>
    <row r="917" ht="15.75" customHeight="1">
      <c r="C917" s="9"/>
      <c r="P917" s="8"/>
      <c r="Q917" s="8"/>
    </row>
    <row r="918" ht="15.75" customHeight="1">
      <c r="C918" s="9"/>
      <c r="P918" s="8"/>
      <c r="Q918" s="8"/>
    </row>
    <row r="919" ht="15.75" customHeight="1">
      <c r="C919" s="9"/>
      <c r="P919" s="8"/>
      <c r="Q919" s="8"/>
    </row>
    <row r="920" ht="15.75" customHeight="1">
      <c r="C920" s="9"/>
      <c r="P920" s="8"/>
      <c r="Q920" s="8"/>
    </row>
    <row r="921" ht="15.75" customHeight="1">
      <c r="C921" s="9"/>
      <c r="P921" s="8"/>
      <c r="Q921" s="8"/>
    </row>
    <row r="922" ht="15.75" customHeight="1">
      <c r="C922" s="9"/>
      <c r="P922" s="8"/>
      <c r="Q922" s="8"/>
    </row>
    <row r="923" ht="15.75" customHeight="1">
      <c r="C923" s="9"/>
      <c r="P923" s="8"/>
      <c r="Q923" s="8"/>
    </row>
    <row r="924" ht="15.75" customHeight="1">
      <c r="C924" s="9"/>
      <c r="P924" s="8"/>
      <c r="Q924" s="8"/>
    </row>
    <row r="925" ht="15.75" customHeight="1">
      <c r="C925" s="9"/>
      <c r="P925" s="8"/>
      <c r="Q925" s="8"/>
    </row>
    <row r="926" ht="15.75" customHeight="1">
      <c r="C926" s="9"/>
      <c r="P926" s="8"/>
      <c r="Q926" s="8"/>
    </row>
    <row r="927" ht="15.75" customHeight="1">
      <c r="C927" s="9"/>
      <c r="P927" s="8"/>
      <c r="Q927" s="8"/>
    </row>
    <row r="928" ht="15.75" customHeight="1">
      <c r="C928" s="9"/>
      <c r="P928" s="8"/>
      <c r="Q928" s="8"/>
    </row>
    <row r="929" ht="15.75" customHeight="1">
      <c r="C929" s="9"/>
      <c r="P929" s="8"/>
      <c r="Q929" s="8"/>
    </row>
    <row r="930" ht="15.75" customHeight="1">
      <c r="C930" s="9"/>
      <c r="P930" s="8"/>
      <c r="Q930" s="8"/>
    </row>
    <row r="931" ht="15.75" customHeight="1">
      <c r="C931" s="9"/>
      <c r="P931" s="8"/>
      <c r="Q931" s="8"/>
    </row>
    <row r="932" ht="15.75" customHeight="1">
      <c r="C932" s="9"/>
      <c r="P932" s="8"/>
      <c r="Q932" s="8"/>
    </row>
    <row r="933" ht="15.75" customHeight="1">
      <c r="C933" s="9"/>
      <c r="P933" s="8"/>
      <c r="Q933" s="8"/>
    </row>
    <row r="934" ht="15.75" customHeight="1">
      <c r="C934" s="9"/>
      <c r="P934" s="8"/>
      <c r="Q934" s="8"/>
    </row>
    <row r="935" ht="15.75" customHeight="1">
      <c r="C935" s="9"/>
      <c r="P935" s="8"/>
      <c r="Q935" s="8"/>
    </row>
    <row r="936" ht="15.75" customHeight="1">
      <c r="C936" s="9"/>
      <c r="P936" s="8"/>
      <c r="Q936" s="8"/>
    </row>
    <row r="937" ht="15.75" customHeight="1">
      <c r="C937" s="9"/>
      <c r="P937" s="8"/>
      <c r="Q937" s="8"/>
    </row>
    <row r="938" ht="15.75" customHeight="1">
      <c r="C938" s="9"/>
      <c r="P938" s="8"/>
      <c r="Q938" s="8"/>
    </row>
    <row r="939" ht="15.75" customHeight="1">
      <c r="C939" s="9"/>
      <c r="P939" s="8"/>
      <c r="Q939" s="8"/>
    </row>
    <row r="940" ht="15.75" customHeight="1">
      <c r="C940" s="9"/>
      <c r="P940" s="8"/>
      <c r="Q940" s="8"/>
    </row>
    <row r="941" ht="15.75" customHeight="1">
      <c r="C941" s="9"/>
      <c r="P941" s="8"/>
      <c r="Q941" s="8"/>
    </row>
    <row r="942" ht="15.75" customHeight="1">
      <c r="C942" s="9"/>
      <c r="P942" s="8"/>
      <c r="Q942" s="8"/>
    </row>
    <row r="943" ht="15.75" customHeight="1">
      <c r="C943" s="9"/>
      <c r="P943" s="8"/>
      <c r="Q943" s="8"/>
    </row>
    <row r="944" ht="15.75" customHeight="1">
      <c r="C944" s="9"/>
      <c r="P944" s="8"/>
      <c r="Q944" s="8"/>
    </row>
    <row r="945" ht="15.75" customHeight="1">
      <c r="C945" s="9"/>
      <c r="P945" s="8"/>
      <c r="Q945" s="8"/>
    </row>
    <row r="946" ht="15.75" customHeight="1">
      <c r="C946" s="9"/>
      <c r="P946" s="8"/>
      <c r="Q946" s="8"/>
    </row>
    <row r="947" ht="15.75" customHeight="1">
      <c r="C947" s="9"/>
      <c r="P947" s="8"/>
      <c r="Q947" s="8"/>
    </row>
    <row r="948" ht="15.75" customHeight="1">
      <c r="C948" s="9"/>
      <c r="P948" s="8"/>
      <c r="Q948" s="8"/>
    </row>
    <row r="949" ht="15.75" customHeight="1">
      <c r="C949" s="9"/>
      <c r="P949" s="8"/>
      <c r="Q949" s="8"/>
    </row>
    <row r="950" ht="15.75" customHeight="1">
      <c r="C950" s="9"/>
      <c r="P950" s="8"/>
      <c r="Q950" s="8"/>
    </row>
    <row r="951" ht="15.75" customHeight="1">
      <c r="C951" s="9"/>
      <c r="P951" s="8"/>
      <c r="Q951" s="8"/>
    </row>
    <row r="952" ht="15.75" customHeight="1">
      <c r="C952" s="9"/>
      <c r="P952" s="8"/>
      <c r="Q952" s="8"/>
    </row>
    <row r="953" ht="15.75" customHeight="1">
      <c r="C953" s="9"/>
      <c r="P953" s="8"/>
      <c r="Q953" s="8"/>
    </row>
    <row r="954" ht="15.75" customHeight="1">
      <c r="C954" s="9"/>
      <c r="P954" s="8"/>
      <c r="Q954" s="8"/>
    </row>
    <row r="955" ht="15.75" customHeight="1">
      <c r="C955" s="9"/>
      <c r="P955" s="8"/>
      <c r="Q955" s="8"/>
    </row>
    <row r="956" ht="15.75" customHeight="1">
      <c r="C956" s="9"/>
      <c r="P956" s="8"/>
      <c r="Q956" s="8"/>
    </row>
    <row r="957" ht="15.75" customHeight="1">
      <c r="C957" s="9"/>
      <c r="P957" s="8"/>
      <c r="Q957" s="8"/>
    </row>
    <row r="958" ht="15.75" customHeight="1">
      <c r="C958" s="9"/>
      <c r="P958" s="8"/>
      <c r="Q958" s="8"/>
    </row>
    <row r="959" ht="15.75" customHeight="1">
      <c r="C959" s="9"/>
      <c r="P959" s="8"/>
      <c r="Q959" s="8"/>
    </row>
    <row r="960" ht="15.75" customHeight="1">
      <c r="C960" s="9"/>
      <c r="P960" s="8"/>
      <c r="Q960" s="8"/>
    </row>
    <row r="961" ht="15.75" customHeight="1">
      <c r="C961" s="9"/>
      <c r="P961" s="8"/>
      <c r="Q961" s="8"/>
    </row>
    <row r="962" ht="15.75" customHeight="1">
      <c r="C962" s="9"/>
      <c r="P962" s="8"/>
      <c r="Q962" s="8"/>
    </row>
    <row r="963" ht="15.75" customHeight="1">
      <c r="C963" s="9"/>
      <c r="P963" s="8"/>
      <c r="Q963" s="8"/>
    </row>
    <row r="964" ht="15.75" customHeight="1">
      <c r="C964" s="9"/>
      <c r="P964" s="8"/>
      <c r="Q964" s="8"/>
    </row>
    <row r="965" ht="15.75" customHeight="1">
      <c r="C965" s="9"/>
      <c r="P965" s="8"/>
      <c r="Q965" s="8"/>
    </row>
    <row r="966" ht="15.75" customHeight="1">
      <c r="C966" s="9"/>
      <c r="P966" s="8"/>
      <c r="Q966" s="8"/>
    </row>
    <row r="967" ht="15.75" customHeight="1">
      <c r="C967" s="9"/>
      <c r="P967" s="8"/>
      <c r="Q967" s="8"/>
    </row>
    <row r="968" ht="15.75" customHeight="1">
      <c r="C968" s="9"/>
      <c r="P968" s="8"/>
      <c r="Q968" s="8"/>
    </row>
    <row r="969" ht="15.75" customHeight="1">
      <c r="C969" s="9"/>
      <c r="P969" s="8"/>
      <c r="Q969" s="8"/>
    </row>
    <row r="970" ht="15.75" customHeight="1">
      <c r="C970" s="9"/>
      <c r="P970" s="8"/>
      <c r="Q970" s="8"/>
    </row>
    <row r="971" ht="15.75" customHeight="1">
      <c r="C971" s="9"/>
      <c r="P971" s="8"/>
      <c r="Q971" s="8"/>
    </row>
    <row r="972" ht="15.75" customHeight="1">
      <c r="C972" s="9"/>
      <c r="P972" s="8"/>
      <c r="Q972" s="8"/>
    </row>
    <row r="973" ht="15.75" customHeight="1">
      <c r="C973" s="9"/>
      <c r="P973" s="8"/>
      <c r="Q973" s="8"/>
    </row>
    <row r="974" ht="15.75" customHeight="1">
      <c r="C974" s="9"/>
      <c r="P974" s="8"/>
      <c r="Q974" s="8"/>
    </row>
    <row r="975" ht="15.75" customHeight="1">
      <c r="C975" s="9"/>
      <c r="P975" s="8"/>
      <c r="Q975" s="8"/>
    </row>
    <row r="976" ht="15.75" customHeight="1">
      <c r="C976" s="9"/>
      <c r="P976" s="8"/>
      <c r="Q976" s="8"/>
    </row>
    <row r="977" ht="15.75" customHeight="1">
      <c r="C977" s="9"/>
      <c r="P977" s="8"/>
      <c r="Q977" s="8"/>
    </row>
    <row r="978" ht="15.75" customHeight="1">
      <c r="C978" s="9"/>
      <c r="P978" s="8"/>
      <c r="Q978" s="8"/>
    </row>
    <row r="979" ht="15.75" customHeight="1">
      <c r="C979" s="9"/>
      <c r="P979" s="8"/>
      <c r="Q979" s="8"/>
    </row>
    <row r="980" ht="15.75" customHeight="1">
      <c r="C980" s="9"/>
      <c r="P980" s="8"/>
      <c r="Q980" s="8"/>
    </row>
    <row r="981" ht="15.75" customHeight="1">
      <c r="C981" s="9"/>
      <c r="P981" s="8"/>
      <c r="Q981" s="8"/>
    </row>
    <row r="982" ht="15.75" customHeight="1">
      <c r="C982" s="9"/>
      <c r="P982" s="8"/>
      <c r="Q982" s="8"/>
    </row>
    <row r="983" ht="15.75" customHeight="1">
      <c r="C983" s="9"/>
      <c r="P983" s="8"/>
      <c r="Q983" s="8"/>
    </row>
    <row r="984" ht="15.75" customHeight="1">
      <c r="C984" s="9"/>
      <c r="P984" s="8"/>
      <c r="Q984" s="8"/>
    </row>
    <row r="985" ht="15.75" customHeight="1">
      <c r="C985" s="9"/>
      <c r="P985" s="8"/>
      <c r="Q985" s="8"/>
    </row>
    <row r="986" ht="15.75" customHeight="1">
      <c r="C986" s="9"/>
      <c r="P986" s="8"/>
      <c r="Q986" s="8"/>
    </row>
    <row r="987" ht="15.75" customHeight="1">
      <c r="C987" s="9"/>
      <c r="P987" s="8"/>
      <c r="Q987" s="8"/>
    </row>
    <row r="988" ht="15.75" customHeight="1">
      <c r="C988" s="9"/>
      <c r="P988" s="8"/>
      <c r="Q988" s="8"/>
    </row>
    <row r="989" ht="15.75" customHeight="1">
      <c r="C989" s="9"/>
      <c r="P989" s="8"/>
      <c r="Q989" s="8"/>
    </row>
    <row r="990" ht="15.75" customHeight="1">
      <c r="C990" s="9"/>
      <c r="P990" s="8"/>
      <c r="Q990" s="8"/>
    </row>
    <row r="991" ht="15.75" customHeight="1">
      <c r="C991" s="9"/>
      <c r="P991" s="8"/>
      <c r="Q991" s="8"/>
    </row>
    <row r="992" ht="15.75" customHeight="1">
      <c r="C992" s="9"/>
      <c r="P992" s="8"/>
      <c r="Q992" s="8"/>
    </row>
    <row r="993" ht="15.75" customHeight="1">
      <c r="C993" s="9"/>
      <c r="P993" s="8"/>
      <c r="Q993" s="8"/>
    </row>
    <row r="994" ht="15.75" customHeight="1">
      <c r="C994" s="9"/>
      <c r="P994" s="8"/>
      <c r="Q994" s="8"/>
    </row>
    <row r="995" ht="15.75" customHeight="1">
      <c r="C995" s="9"/>
      <c r="P995" s="8"/>
      <c r="Q995" s="8"/>
    </row>
    <row r="996" ht="15.75" customHeight="1">
      <c r="C996" s="9"/>
      <c r="P996" s="8"/>
      <c r="Q996" s="8"/>
    </row>
    <row r="997" ht="15.75" customHeight="1">
      <c r="C997" s="9"/>
      <c r="P997" s="8"/>
      <c r="Q997" s="8"/>
    </row>
    <row r="998" ht="15.75" customHeight="1">
      <c r="C998" s="9"/>
      <c r="P998" s="8"/>
      <c r="Q998" s="8"/>
    </row>
    <row r="999" ht="15.75" customHeight="1">
      <c r="C999" s="9"/>
      <c r="P999" s="8"/>
      <c r="Q999" s="8"/>
    </row>
    <row r="1000" ht="15.75" customHeight="1">
      <c r="C1000" s="9"/>
      <c r="P1000" s="8"/>
      <c r="Q1000" s="8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5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7">
      <c r="B27" s="11" t="s">
        <v>82</v>
      </c>
    </row>
    <row r="29">
      <c r="A29" s="12">
        <v>1.0</v>
      </c>
      <c r="B29" s="7" t="s">
        <v>22</v>
      </c>
      <c r="D29" s="10">
        <f t="shared" ref="D29:D33" si="1">LARGE($B$2:$B$22,A29)</f>
        <v>760586.4</v>
      </c>
    </row>
    <row r="30">
      <c r="A30" s="12">
        <v>2.0</v>
      </c>
      <c r="B30" s="7" t="s">
        <v>50</v>
      </c>
      <c r="D30" s="10">
        <f t="shared" si="1"/>
        <v>239148</v>
      </c>
    </row>
    <row r="31">
      <c r="A31" s="12">
        <v>3.0</v>
      </c>
      <c r="B31" s="7" t="s">
        <v>46</v>
      </c>
      <c r="D31" s="10">
        <f t="shared" si="1"/>
        <v>209412</v>
      </c>
    </row>
    <row r="32">
      <c r="A32" s="12">
        <v>4.0</v>
      </c>
      <c r="B32" s="7" t="s">
        <v>44</v>
      </c>
      <c r="D32" s="10">
        <f t="shared" si="1"/>
        <v>153610.8</v>
      </c>
    </row>
    <row r="33">
      <c r="A33" s="12">
        <v>5.0</v>
      </c>
      <c r="B33" s="7" t="s">
        <v>53</v>
      </c>
      <c r="D33" s="10">
        <f t="shared" si="1"/>
        <v>84504</v>
      </c>
    </row>
    <row r="37">
      <c r="B37" s="11" t="s">
        <v>83</v>
      </c>
    </row>
    <row r="39">
      <c r="B39" s="12" t="s">
        <v>84</v>
      </c>
      <c r="D39" s="8">
        <f>AVERAGE(movies!E2:E40)</f>
        <v>7.947368421</v>
      </c>
    </row>
    <row r="40">
      <c r="B40" s="12" t="s">
        <v>85</v>
      </c>
      <c r="D40" s="7">
        <f>MEDIAN(movies!E2:E40)</f>
        <v>8.1</v>
      </c>
    </row>
    <row r="41">
      <c r="B41" s="12" t="s">
        <v>86</v>
      </c>
      <c r="D41" s="7">
        <f>MODE(movies!E2:E40)</f>
        <v>8.4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71"/>
    <col customWidth="1" min="5" max="5" width="18.57"/>
  </cols>
  <sheetData>
    <row r="1">
      <c r="A1" s="13" t="s">
        <v>87</v>
      </c>
      <c r="B1" s="13" t="s">
        <v>88</v>
      </c>
      <c r="C1" s="13" t="s">
        <v>89</v>
      </c>
      <c r="D1" s="13" t="s">
        <v>90</v>
      </c>
      <c r="E1" s="13" t="s">
        <v>91</v>
      </c>
    </row>
    <row r="3">
      <c r="A3" s="12" t="s">
        <v>92</v>
      </c>
      <c r="B3" s="14">
        <f>SUMIF(movies!F2:F40,"Vinod Chopra Films",movies!Q2:Q40)</f>
        <v>224.4047619</v>
      </c>
      <c r="C3" s="15">
        <v>200.0</v>
      </c>
      <c r="D3" s="14">
        <f>B3-C3</f>
        <v>24.4047619</v>
      </c>
      <c r="E3" s="16">
        <f t="shared" ref="E3:E6" si="1">D3/B3</f>
        <v>0.1087533156</v>
      </c>
    </row>
    <row r="4">
      <c r="A4" s="12" t="s">
        <v>93</v>
      </c>
      <c r="B4" s="14">
        <f>SUMIF(movies!F2:F40,"Vinod Chopra Films",movies!P2:P40)</f>
        <v>29.76190476</v>
      </c>
      <c r="C4" s="15">
        <v>25.0</v>
      </c>
      <c r="D4" s="14">
        <f>C4-B4</f>
        <v>-4.761904762</v>
      </c>
      <c r="E4" s="17">
        <f t="shared" si="1"/>
        <v>-0.16</v>
      </c>
    </row>
    <row r="5">
      <c r="A5" s="12" t="s">
        <v>94</v>
      </c>
      <c r="B5" s="14">
        <f t="shared" ref="B5:C5" si="2">B3-B4</f>
        <v>194.6428571</v>
      </c>
      <c r="C5" s="14">
        <f t="shared" si="2"/>
        <v>175</v>
      </c>
      <c r="D5" s="14">
        <f t="shared" ref="D5:D6" si="4">B5-C5</f>
        <v>19.64285714</v>
      </c>
      <c r="E5" s="16">
        <f t="shared" si="1"/>
        <v>0.1009174312</v>
      </c>
    </row>
    <row r="6">
      <c r="A6" s="12" t="s">
        <v>95</v>
      </c>
      <c r="B6" s="16">
        <f t="shared" ref="B6:C6" si="3">B5/B4</f>
        <v>6.54</v>
      </c>
      <c r="C6" s="16">
        <f t="shared" si="3"/>
        <v>7</v>
      </c>
      <c r="D6" s="16">
        <f t="shared" si="4"/>
        <v>-0.46</v>
      </c>
      <c r="E6" s="17">
        <f t="shared" si="1"/>
        <v>-0.07033639144</v>
      </c>
    </row>
    <row r="7">
      <c r="A7" s="12" t="s">
        <v>96</v>
      </c>
      <c r="B7" s="14">
        <f>SUMIF(movies!C2:C40,"Bollywood",movies!Q2:Q40)</f>
        <v>963.202381</v>
      </c>
      <c r="E7" s="16"/>
    </row>
    <row r="8">
      <c r="A8" s="12" t="s">
        <v>97</v>
      </c>
      <c r="B8" s="16">
        <f>B3/B7</f>
        <v>0.2329777899</v>
      </c>
      <c r="C8" s="16">
        <f>C3/B7</f>
        <v>0.2076406827</v>
      </c>
      <c r="D8" s="16">
        <f>B8-C8</f>
        <v>0.02533710712</v>
      </c>
      <c r="E8" s="16">
        <f>D8/B8</f>
        <v>0.1087533156</v>
      </c>
    </row>
  </sheetData>
  <conditionalFormatting sqref="E3:E8">
    <cfRule type="cellIs" dxfId="4" priority="1" operator="lessThan">
      <formula>"1.00%"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18.0"/>
    <col customWidth="1" min="3" max="4" width="8.71"/>
    <col customWidth="1" min="5" max="5" width="30.29"/>
    <col customWidth="1" min="6" max="6" width="38.86"/>
    <col customWidth="1" min="7" max="7" width="27.71"/>
    <col customWidth="1" min="8" max="8" width="21.0"/>
    <col customWidth="1" min="9" max="9" width="16.57"/>
    <col customWidth="1" min="10" max="10" width="18.57"/>
    <col customWidth="1" min="11" max="11" width="17.43"/>
    <col customWidth="1" min="12" max="12" width="15.43"/>
    <col customWidth="1" min="13" max="13" width="18.14"/>
    <col customWidth="1" min="14" max="26" width="8.71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8" t="s">
        <v>98</v>
      </c>
      <c r="G1" s="18" t="s">
        <v>14</v>
      </c>
      <c r="H1" s="18" t="s">
        <v>13</v>
      </c>
      <c r="I1" s="18"/>
      <c r="J1" s="18"/>
      <c r="K1" s="18"/>
    </row>
    <row r="2">
      <c r="A2" s="5">
        <v>101.0</v>
      </c>
      <c r="B2" s="5">
        <v>1.0</v>
      </c>
      <c r="C2" s="5">
        <v>12.5</v>
      </c>
      <c r="D2" s="5" t="s">
        <v>99</v>
      </c>
      <c r="E2" s="5" t="s">
        <v>100</v>
      </c>
      <c r="F2" s="5" t="str">
        <f>VLOOKUP(A2,movies!$A$1:$Q$40,2,0)</f>
        <v>K.G.F: Chapter 2</v>
      </c>
      <c r="G2" s="5">
        <f>VLOOKUP(A2,movies!A1:Q40,15,0)</f>
        <v>12500</v>
      </c>
      <c r="H2" s="5">
        <f>VLOOKUP(A2,movies!$A$1:$Q$40,14,0)</f>
        <v>1000</v>
      </c>
    </row>
    <row r="3">
      <c r="A3" s="5">
        <v>102.0</v>
      </c>
      <c r="B3" s="5">
        <v>200.0</v>
      </c>
      <c r="C3" s="5">
        <v>954.8</v>
      </c>
      <c r="D3" s="5" t="s">
        <v>101</v>
      </c>
      <c r="E3" s="5" t="s">
        <v>102</v>
      </c>
      <c r="F3" s="5" t="str">
        <f>VLOOKUP(A3,movies!$A$1:$Q$40,2,0)</f>
        <v>Doctor Strange in the Multiverse of Madness</v>
      </c>
      <c r="G3" s="5">
        <f>VLOOKUP(A3,movies!A2:Q41,15,0)</f>
        <v>80203.2</v>
      </c>
      <c r="H3" s="5">
        <f>VLOOKUP(A3,movies!$A$1:$Q$40,14,0)</f>
        <v>16800</v>
      </c>
    </row>
    <row r="4">
      <c r="A4" s="5">
        <v>103.0</v>
      </c>
      <c r="B4" s="5">
        <v>165.0</v>
      </c>
      <c r="C4" s="5">
        <v>644.8</v>
      </c>
      <c r="D4" s="5" t="s">
        <v>101</v>
      </c>
      <c r="E4" s="5" t="s">
        <v>102</v>
      </c>
      <c r="F4" s="5" t="str">
        <f>VLOOKUP(A4,movies!$A$1:$Q$40,2,0)</f>
        <v>Thor: The Dark World</v>
      </c>
      <c r="G4" s="5">
        <f>VLOOKUP(A4,movies!A3:Q42,15,0)</f>
        <v>54163.2</v>
      </c>
      <c r="H4" s="5">
        <f>VLOOKUP(A4,movies!$A$1:$Q$40,14,0)</f>
        <v>13860</v>
      </c>
    </row>
    <row r="5">
      <c r="A5" s="5">
        <v>104.0</v>
      </c>
      <c r="B5" s="5">
        <v>180.0</v>
      </c>
      <c r="C5" s="5">
        <v>854.0</v>
      </c>
      <c r="D5" s="5" t="s">
        <v>101</v>
      </c>
      <c r="E5" s="5" t="s">
        <v>102</v>
      </c>
      <c r="F5" s="5" t="str">
        <f>VLOOKUP(A5,movies!$A$1:$Q$40,2,0)</f>
        <v>Thor: Ragnarok</v>
      </c>
      <c r="G5" s="5">
        <f>VLOOKUP(A5,movies!A4:Q43,15,0)</f>
        <v>71736</v>
      </c>
      <c r="H5" s="5">
        <f>VLOOKUP(A5,movies!$A$1:$Q$40,14,0)</f>
        <v>15120</v>
      </c>
    </row>
    <row r="6">
      <c r="A6" s="5">
        <v>105.0</v>
      </c>
      <c r="B6" s="5">
        <v>250.0</v>
      </c>
      <c r="C6" s="5">
        <v>670.0</v>
      </c>
      <c r="D6" s="5" t="s">
        <v>101</v>
      </c>
      <c r="E6" s="5" t="s">
        <v>102</v>
      </c>
      <c r="F6" s="5" t="str">
        <f>VLOOKUP(A6,movies!$A$1:$Q$40,2,0)</f>
        <v>Thor: Love and Thunder</v>
      </c>
      <c r="G6" s="5">
        <f>VLOOKUP(A6,movies!A5:Q44,15,0)</f>
        <v>56280</v>
      </c>
      <c r="H6" s="5">
        <f>VLOOKUP(A6,movies!$A$1:$Q$40,14,0)</f>
        <v>21000</v>
      </c>
    </row>
    <row r="7">
      <c r="A7" s="5">
        <v>107.0</v>
      </c>
      <c r="B7" s="5">
        <v>400.0</v>
      </c>
      <c r="C7" s="5">
        <v>2000.0</v>
      </c>
      <c r="D7" s="5" t="s">
        <v>101</v>
      </c>
      <c r="E7" s="5" t="s">
        <v>100</v>
      </c>
      <c r="F7" s="5" t="str">
        <f>VLOOKUP(A7,movies!$A$1:$Q$40,2,0)</f>
        <v>Dilwale Dulhania Le Jayenge</v>
      </c>
      <c r="G7" s="5">
        <f>VLOOKUP(A7,movies!A6:Q45,15,0)</f>
        <v>2000</v>
      </c>
      <c r="H7" s="5">
        <f>VLOOKUP(A7,movies!$A$1:$Q$40,14,0)</f>
        <v>400</v>
      </c>
    </row>
    <row r="8">
      <c r="A8" s="5">
        <v>108.0</v>
      </c>
      <c r="B8" s="5">
        <v>550.0</v>
      </c>
      <c r="C8" s="5">
        <v>4000.0</v>
      </c>
      <c r="D8" s="5" t="s">
        <v>101</v>
      </c>
      <c r="E8" s="5" t="s">
        <v>100</v>
      </c>
      <c r="F8" s="5" t="str">
        <f>VLOOKUP(A8,movies!$A$1:$Q$40,2,0)</f>
        <v>3 Idiots</v>
      </c>
      <c r="G8" s="5">
        <f>VLOOKUP(A8,movies!A7:Q46,15,0)</f>
        <v>4000</v>
      </c>
      <c r="H8" s="5">
        <f>VLOOKUP(A8,movies!$A$1:$Q$40,14,0)</f>
        <v>550</v>
      </c>
    </row>
    <row r="9">
      <c r="A9" s="5">
        <v>109.0</v>
      </c>
      <c r="B9" s="5">
        <v>390.0</v>
      </c>
      <c r="C9" s="5">
        <v>1360.0</v>
      </c>
      <c r="D9" s="5" t="s">
        <v>101</v>
      </c>
      <c r="E9" s="5" t="s">
        <v>100</v>
      </c>
      <c r="F9" s="5" t="str">
        <f>VLOOKUP(A9,movies!$A$1:$Q$40,2,0)</f>
        <v>Kabhi Khushi Kabhie Gham</v>
      </c>
      <c r="G9" s="5">
        <f>VLOOKUP(A9,movies!A8:Q47,15,0)</f>
        <v>1360</v>
      </c>
      <c r="H9" s="5">
        <f>VLOOKUP(A9,movies!$A$1:$Q$40,14,0)</f>
        <v>390</v>
      </c>
    </row>
    <row r="10">
      <c r="A10" s="5">
        <v>110.0</v>
      </c>
      <c r="B10" s="5">
        <v>1.4</v>
      </c>
      <c r="C10" s="5">
        <v>3.5</v>
      </c>
      <c r="D10" s="5" t="s">
        <v>99</v>
      </c>
      <c r="E10" s="5" t="s">
        <v>100</v>
      </c>
      <c r="F10" s="5" t="str">
        <f>VLOOKUP(A10,movies!$A$1:$Q$40,2,0)</f>
        <v>Bajirao Mastani</v>
      </c>
      <c r="G10" s="5">
        <f>VLOOKUP(A10,movies!A9:Q48,15,0)</f>
        <v>3500</v>
      </c>
      <c r="H10" s="5">
        <f>VLOOKUP(A10,movies!$A$1:$Q$40,14,0)</f>
        <v>1400</v>
      </c>
    </row>
    <row r="11">
      <c r="A11" s="5">
        <v>111.0</v>
      </c>
      <c r="B11" s="5">
        <v>25.0</v>
      </c>
      <c r="C11" s="5">
        <v>73.3</v>
      </c>
      <c r="D11" s="5" t="s">
        <v>101</v>
      </c>
      <c r="E11" s="5" t="s">
        <v>102</v>
      </c>
      <c r="F11" s="5" t="str">
        <f>VLOOKUP(A11,movies!$A$1:$Q$40,2,0)</f>
        <v>The Shawshank Redemption</v>
      </c>
      <c r="G11" s="5">
        <f>VLOOKUP(A11,movies!A10:Q49,15,0)</f>
        <v>6157.2</v>
      </c>
      <c r="H11" s="5">
        <f>VLOOKUP(A11,movies!$A$1:$Q$40,14,0)</f>
        <v>2100</v>
      </c>
    </row>
    <row r="12">
      <c r="A12" s="5">
        <v>113.0</v>
      </c>
      <c r="B12" s="5">
        <v>165.0</v>
      </c>
      <c r="C12" s="5">
        <v>701.8</v>
      </c>
      <c r="D12" s="5" t="s">
        <v>101</v>
      </c>
      <c r="E12" s="5" t="s">
        <v>102</v>
      </c>
      <c r="F12" s="5" t="str">
        <f>VLOOKUP(A12,movies!$A$1:$Q$40,2,0)</f>
        <v>Interstellar</v>
      </c>
      <c r="G12" s="5">
        <f>VLOOKUP(A12,movies!A11:Q50,15,0)</f>
        <v>58951.2</v>
      </c>
      <c r="H12" s="5">
        <f>VLOOKUP(A12,movies!$A$1:$Q$40,14,0)</f>
        <v>13860</v>
      </c>
    </row>
    <row r="13">
      <c r="A13" s="5">
        <v>115.0</v>
      </c>
      <c r="B13" s="5">
        <v>55.0</v>
      </c>
      <c r="C13" s="5">
        <v>307.1</v>
      </c>
      <c r="D13" s="5" t="s">
        <v>101</v>
      </c>
      <c r="E13" s="5" t="s">
        <v>102</v>
      </c>
      <c r="F13" s="5" t="str">
        <f>VLOOKUP(A13,movies!$A$1:$Q$40,2,0)</f>
        <v>The Pursuit of Happyness</v>
      </c>
      <c r="G13" s="5">
        <f>VLOOKUP(A13,movies!A13:Q52,15,0)</f>
        <v>25796.4</v>
      </c>
      <c r="H13" s="5">
        <f>VLOOKUP(A13,movies!$A$1:$Q$40,14,0)</f>
        <v>4620</v>
      </c>
    </row>
    <row r="14">
      <c r="A14" s="5">
        <v>116.0</v>
      </c>
      <c r="B14" s="5">
        <v>103.0</v>
      </c>
      <c r="C14" s="5">
        <v>460.5</v>
      </c>
      <c r="D14" s="5" t="s">
        <v>101</v>
      </c>
      <c r="E14" s="5" t="s">
        <v>102</v>
      </c>
      <c r="F14" s="5" t="str">
        <f>VLOOKUP(A14,movies!$A$1:$Q$40,2,0)</f>
        <v>Gladiator</v>
      </c>
      <c r="G14" s="5">
        <f>VLOOKUP(A14,movies!A14:Q53,15,0)</f>
        <v>38682</v>
      </c>
      <c r="H14" s="5">
        <f>VLOOKUP(A14,movies!$A$1:$Q$40,14,0)</f>
        <v>8652</v>
      </c>
    </row>
    <row r="15">
      <c r="A15" s="5">
        <v>117.0</v>
      </c>
      <c r="B15" s="5">
        <v>200.0</v>
      </c>
      <c r="C15" s="5">
        <v>2202.0</v>
      </c>
      <c r="D15" s="5" t="s">
        <v>101</v>
      </c>
      <c r="E15" s="5" t="s">
        <v>102</v>
      </c>
      <c r="F15" s="5" t="str">
        <f>VLOOKUP(A15,movies!$A$1:$Q$40,2,0)</f>
        <v>Titanic</v>
      </c>
      <c r="G15" s="5">
        <f>VLOOKUP(A15,movies!A15:Q54,15,0)</f>
        <v>184968</v>
      </c>
      <c r="H15" s="5">
        <f>VLOOKUP(A15,movies!$A$1:$Q$40,14,0)</f>
        <v>16800</v>
      </c>
    </row>
    <row r="16">
      <c r="A16" s="5">
        <v>118.0</v>
      </c>
      <c r="B16" s="5">
        <v>3.18</v>
      </c>
      <c r="C16" s="5">
        <v>3.3</v>
      </c>
      <c r="D16" s="5" t="s">
        <v>101</v>
      </c>
      <c r="E16" s="5" t="s">
        <v>102</v>
      </c>
      <c r="F16" s="5" t="str">
        <f>VLOOKUP(A16,movies!$A$1:$Q$40,2,0)</f>
        <v>It's a Wonderful Life</v>
      </c>
      <c r="G16" s="5">
        <f>VLOOKUP(A16,movies!A16:Q55,15,0)</f>
        <v>277.2</v>
      </c>
      <c r="H16" s="5">
        <f>VLOOKUP(A16,movies!$A$1:$Q$40,14,0)</f>
        <v>267.12</v>
      </c>
    </row>
    <row r="17">
      <c r="A17" s="5">
        <v>119.0</v>
      </c>
      <c r="B17" s="5">
        <v>237.0</v>
      </c>
      <c r="C17" s="5">
        <v>2847.0</v>
      </c>
      <c r="D17" s="5" t="s">
        <v>101</v>
      </c>
      <c r="E17" s="5" t="s">
        <v>102</v>
      </c>
      <c r="F17" s="5" t="str">
        <f>VLOOKUP(A17,movies!$A$1:$Q$40,2,0)</f>
        <v>Avatar</v>
      </c>
      <c r="G17" s="5">
        <f>VLOOKUP(A17,movies!A17:Q56,15,0)</f>
        <v>239148</v>
      </c>
      <c r="H17" s="5">
        <f>VLOOKUP(A17,movies!$A$1:$Q$40,14,0)</f>
        <v>19908</v>
      </c>
    </row>
    <row r="18">
      <c r="A18" s="5">
        <v>120.0</v>
      </c>
      <c r="B18" s="5">
        <v>7.2</v>
      </c>
      <c r="C18" s="5">
        <v>291.0</v>
      </c>
      <c r="D18" s="5" t="s">
        <v>101</v>
      </c>
      <c r="E18" s="5" t="s">
        <v>102</v>
      </c>
      <c r="F18" s="5" t="str">
        <f>VLOOKUP(A18,movies!$A$1:$Q$40,2,0)</f>
        <v>The Godfather</v>
      </c>
      <c r="G18" s="5">
        <f>VLOOKUP(A18,movies!A18:Q57,15,0)</f>
        <v>24444</v>
      </c>
      <c r="H18" s="5">
        <f>VLOOKUP(A18,movies!$A$1:$Q$40,14,0)</f>
        <v>604.8</v>
      </c>
    </row>
    <row r="19">
      <c r="A19" s="5">
        <v>121.0</v>
      </c>
      <c r="B19" s="5">
        <v>185.0</v>
      </c>
      <c r="C19" s="5">
        <v>1006.0</v>
      </c>
      <c r="D19" s="5" t="s">
        <v>101</v>
      </c>
      <c r="E19" s="5" t="s">
        <v>102</v>
      </c>
      <c r="F19" s="5" t="str">
        <f>VLOOKUP(A19,movies!$A$1:$Q$40,2,0)</f>
        <v>The Dark Knight</v>
      </c>
      <c r="G19" s="5">
        <f>VLOOKUP(A19,movies!A19:Q58,15,0)</f>
        <v>84504</v>
      </c>
      <c r="H19" s="5">
        <f>VLOOKUP(A19,movies!$A$1:$Q$40,14,0)</f>
        <v>15540</v>
      </c>
    </row>
    <row r="20" ht="15.75" customHeight="1">
      <c r="A20" s="5">
        <v>122.0</v>
      </c>
      <c r="B20" s="5">
        <v>22.0</v>
      </c>
      <c r="C20" s="5">
        <v>322.2</v>
      </c>
      <c r="D20" s="5" t="s">
        <v>101</v>
      </c>
      <c r="E20" s="5" t="s">
        <v>102</v>
      </c>
      <c r="F20" s="5" t="str">
        <f>VLOOKUP(A20,movies!$A$1:$Q$40,2,0)</f>
        <v>Schindler's List</v>
      </c>
      <c r="G20" s="5">
        <f>VLOOKUP(A20,movies!A20:Q59,15,0)</f>
        <v>27064.8</v>
      </c>
      <c r="H20" s="5">
        <f>VLOOKUP(A20,movies!$A$1:$Q$40,14,0)</f>
        <v>1848</v>
      </c>
    </row>
    <row r="21" ht="15.75" customHeight="1">
      <c r="A21" s="5">
        <v>123.0</v>
      </c>
      <c r="B21" s="5">
        <v>63.0</v>
      </c>
      <c r="C21" s="5">
        <v>1046.0</v>
      </c>
      <c r="D21" s="5" t="s">
        <v>101</v>
      </c>
      <c r="E21" s="5" t="s">
        <v>102</v>
      </c>
      <c r="F21" s="5" t="str">
        <f>VLOOKUP(A21,movies!$A$1:$Q$40,2,0)</f>
        <v>Jurassic Park</v>
      </c>
      <c r="G21" s="5">
        <f>VLOOKUP(A21,movies!A21:Q60,15,0)</f>
        <v>87864</v>
      </c>
      <c r="H21" s="5">
        <f>VLOOKUP(A21,movies!$A$1:$Q$40,14,0)</f>
        <v>5292</v>
      </c>
    </row>
    <row r="22" ht="15.75" customHeight="1">
      <c r="A22" s="5">
        <v>124.0</v>
      </c>
      <c r="B22" s="5">
        <v>15.5</v>
      </c>
      <c r="C22" s="5">
        <v>263.1</v>
      </c>
      <c r="D22" s="5" t="s">
        <v>101</v>
      </c>
      <c r="E22" s="5" t="s">
        <v>102</v>
      </c>
      <c r="F22" s="5" t="str">
        <f>VLOOKUP(A22,movies!$A$1:$Q$40,2,0)</f>
        <v>Parasite</v>
      </c>
      <c r="G22" s="5">
        <f>VLOOKUP(A22,movies!A22:Q61,15,0)</f>
        <v>22100.4</v>
      </c>
      <c r="H22" s="5">
        <f>VLOOKUP(A22,movies!$A$1:$Q$40,14,0)</f>
        <v>1302</v>
      </c>
    </row>
    <row r="23" ht="15.75" customHeight="1">
      <c r="A23" s="5">
        <v>125.0</v>
      </c>
      <c r="B23" s="5">
        <v>400.0</v>
      </c>
      <c r="C23" s="5">
        <v>2798.0</v>
      </c>
      <c r="D23" s="5" t="s">
        <v>101</v>
      </c>
      <c r="E23" s="5" t="s">
        <v>102</v>
      </c>
      <c r="F23" s="5" t="str">
        <f>VLOOKUP(A23,movies!$A$1:$Q$40,2,0)</f>
        <v>Avengers: Endgame</v>
      </c>
      <c r="G23" s="5">
        <f>VLOOKUP(A23,movies!A23:Q62,15,0)</f>
        <v>235032</v>
      </c>
      <c r="H23" s="5">
        <f>VLOOKUP(A23,movies!$A$1:$Q$40,14,0)</f>
        <v>33600</v>
      </c>
    </row>
    <row r="24" ht="15.75" customHeight="1">
      <c r="A24" s="5">
        <v>126.0</v>
      </c>
      <c r="B24" s="5">
        <v>400.0</v>
      </c>
      <c r="C24" s="5">
        <v>2048.0</v>
      </c>
      <c r="D24" s="5" t="s">
        <v>101</v>
      </c>
      <c r="E24" s="5" t="s">
        <v>102</v>
      </c>
      <c r="F24" s="5" t="str">
        <f>VLOOKUP(A24,movies!$A$1:$Q$40,2,0)</f>
        <v>Avengers: Infinity War</v>
      </c>
      <c r="G24" s="5">
        <f>VLOOKUP(A24,movies!A24:Q63,15,0)</f>
        <v>172032</v>
      </c>
      <c r="H24" s="5">
        <f>VLOOKUP(A24,movies!$A$1:$Q$40,14,0)</f>
        <v>33600</v>
      </c>
    </row>
    <row r="25" ht="15.75" customHeight="1">
      <c r="A25" s="5">
        <v>127.0</v>
      </c>
      <c r="B25" s="5">
        <v>70.0</v>
      </c>
      <c r="C25" s="5">
        <v>100.0</v>
      </c>
      <c r="D25" s="5" t="s">
        <v>101</v>
      </c>
      <c r="E25" s="5" t="s">
        <v>100</v>
      </c>
      <c r="F25" s="5" t="str">
        <f>VLOOKUP(A25,movies!$A$1:$Q$40,2,0)</f>
        <v>Pather Panchali</v>
      </c>
      <c r="G25" s="5">
        <f>VLOOKUP(A25,movies!A25:Q64,15,0)</f>
        <v>100</v>
      </c>
      <c r="H25" s="5">
        <f>VLOOKUP(A25,movies!$A$1:$Q$40,14,0)</f>
        <v>70</v>
      </c>
    </row>
    <row r="26" ht="15.75" customHeight="1">
      <c r="A26" s="5">
        <v>128.0</v>
      </c>
      <c r="B26" s="5">
        <v>120.0</v>
      </c>
      <c r="C26" s="5">
        <v>1350.0</v>
      </c>
      <c r="D26" s="5" t="s">
        <v>101</v>
      </c>
      <c r="E26" s="5" t="s">
        <v>100</v>
      </c>
      <c r="F26" s="5" t="str">
        <f>VLOOKUP(A26,movies!$A$1:$Q$40,2,0)</f>
        <v>Taare Zameen Par</v>
      </c>
      <c r="G26" s="5">
        <f>VLOOKUP(A26,movies!A26:Q65,15,0)</f>
        <v>1350</v>
      </c>
      <c r="H26" s="5">
        <f>VLOOKUP(A26,movies!$A$1:$Q$40,14,0)</f>
        <v>120</v>
      </c>
    </row>
    <row r="27" ht="15.75" customHeight="1">
      <c r="A27" s="5">
        <v>129.0</v>
      </c>
      <c r="B27" s="5">
        <v>100.0</v>
      </c>
      <c r="C27" s="5">
        <v>410.0</v>
      </c>
      <c r="D27" s="5" t="s">
        <v>101</v>
      </c>
      <c r="E27" s="5" t="s">
        <v>100</v>
      </c>
      <c r="F27" s="5" t="str">
        <f>VLOOKUP(A27,movies!$A$1:$Q$40,2,0)</f>
        <v>Munna Bhai M.B.B.S.</v>
      </c>
      <c r="G27" s="5">
        <f>VLOOKUP(A27,movies!A27:Q66,15,0)</f>
        <v>410</v>
      </c>
      <c r="H27" s="5">
        <f>VLOOKUP(A27,movies!$A$1:$Q$40,14,0)</f>
        <v>100</v>
      </c>
    </row>
    <row r="28" ht="15.75" customHeight="1">
      <c r="A28" s="5">
        <v>130.0</v>
      </c>
      <c r="B28" s="5">
        <v>850.0</v>
      </c>
      <c r="C28" s="5">
        <v>8540.0</v>
      </c>
      <c r="D28" s="5" t="s">
        <v>101</v>
      </c>
      <c r="E28" s="5" t="s">
        <v>100</v>
      </c>
      <c r="F28" s="5" t="str">
        <f>VLOOKUP(A28,movies!$A$1:$Q$40,2,0)</f>
        <v>PK</v>
      </c>
      <c r="G28" s="5">
        <f>VLOOKUP(A28,movies!A28:Q67,15,0)</f>
        <v>8540</v>
      </c>
      <c r="H28" s="5">
        <f>VLOOKUP(A28,movies!$A$1:$Q$40,14,0)</f>
        <v>850</v>
      </c>
    </row>
    <row r="29" ht="15.75" customHeight="1">
      <c r="A29" s="5">
        <v>131.0</v>
      </c>
      <c r="B29" s="5">
        <v>1.0</v>
      </c>
      <c r="C29" s="5">
        <v>5.9</v>
      </c>
      <c r="D29" s="5" t="s">
        <v>99</v>
      </c>
      <c r="E29" s="5" t="s">
        <v>100</v>
      </c>
      <c r="F29" s="5" t="str">
        <f>VLOOKUP(A29,movies!$A$1:$Q$40,2,0)</f>
        <v>Sanju</v>
      </c>
      <c r="G29" s="5">
        <f>VLOOKUP(A29,movies!A29:Q68,15,0)</f>
        <v>5900</v>
      </c>
      <c r="H29" s="5">
        <f>VLOOKUP(A29,movies!$A$1:$Q$40,14,0)</f>
        <v>1000</v>
      </c>
    </row>
    <row r="30" ht="15.75" customHeight="1">
      <c r="A30" s="5">
        <v>132.0</v>
      </c>
      <c r="B30" s="5">
        <v>2.0</v>
      </c>
      <c r="C30" s="5">
        <v>3.6</v>
      </c>
      <c r="D30" s="5" t="s">
        <v>99</v>
      </c>
      <c r="E30" s="5" t="s">
        <v>100</v>
      </c>
      <c r="F30" s="5" t="str">
        <f>VLOOKUP(A30,movies!$A$1:$Q$40,2,0)</f>
        <v>Pushpa: The Rise - Part 1</v>
      </c>
      <c r="G30" s="5">
        <f>VLOOKUP(A30,movies!A30:Q69,15,0)</f>
        <v>3600</v>
      </c>
      <c r="H30" s="5">
        <f>VLOOKUP(A30,movies!$A$1:$Q$40,14,0)</f>
        <v>2000</v>
      </c>
    </row>
    <row r="31" ht="15.75" customHeight="1">
      <c r="A31" s="5">
        <v>133.0</v>
      </c>
      <c r="B31" s="5">
        <v>5.5</v>
      </c>
      <c r="C31" s="5">
        <v>12.0</v>
      </c>
      <c r="D31" s="5" t="s">
        <v>99</v>
      </c>
      <c r="E31" s="5" t="s">
        <v>100</v>
      </c>
      <c r="F31" s="5" t="str">
        <f>VLOOKUP(A31,movies!$A$1:$Q$40,2,0)</f>
        <v>RRR</v>
      </c>
      <c r="G31" s="5">
        <f>VLOOKUP(A31,movies!A31:Q70,15,0)</f>
        <v>12000</v>
      </c>
      <c r="H31" s="5">
        <f>VLOOKUP(A31,movies!$A$1:$Q$40,14,0)</f>
        <v>5500</v>
      </c>
    </row>
    <row r="32" ht="15.75" customHeight="1">
      <c r="A32" s="5">
        <v>134.0</v>
      </c>
      <c r="B32" s="5">
        <v>1.8</v>
      </c>
      <c r="C32" s="5">
        <v>6.5</v>
      </c>
      <c r="D32" s="5" t="s">
        <v>99</v>
      </c>
      <c r="E32" s="5" t="s">
        <v>100</v>
      </c>
      <c r="F32" s="5" t="str">
        <f>VLOOKUP(A32,movies!$A$1:$Q$40,2,0)</f>
        <v>Baahubali: The Beginning</v>
      </c>
      <c r="G32" s="5">
        <f>VLOOKUP(A32,movies!A32:Q71,15,0)</f>
        <v>6500</v>
      </c>
      <c r="H32" s="5">
        <f>VLOOKUP(A32,movies!$A$1:$Q$40,14,0)</f>
        <v>1800</v>
      </c>
    </row>
    <row r="33" ht="15.75" customHeight="1">
      <c r="A33" s="5">
        <v>135.0</v>
      </c>
      <c r="B33" s="5">
        <v>250.0</v>
      </c>
      <c r="C33" s="5">
        <v>3409.0</v>
      </c>
      <c r="D33" s="5" t="s">
        <v>101</v>
      </c>
      <c r="E33" s="5" t="s">
        <v>100</v>
      </c>
      <c r="F33" s="5" t="str">
        <f>VLOOKUP(A33,movies!$A$1:$Q$40,2,0)</f>
        <v>The Kashmir Files</v>
      </c>
      <c r="G33" s="5">
        <f>VLOOKUP(A33,movies!A33:Q72,15,0)</f>
        <v>3409</v>
      </c>
      <c r="H33" s="5">
        <f>VLOOKUP(A33,movies!$A$1:$Q$40,14,0)</f>
        <v>250</v>
      </c>
    </row>
    <row r="34" ht="15.75" customHeight="1">
      <c r="A34" s="5">
        <v>136.0</v>
      </c>
      <c r="B34" s="5">
        <v>900.0</v>
      </c>
      <c r="C34" s="5">
        <v>11690.0</v>
      </c>
      <c r="D34" s="5" t="s">
        <v>101</v>
      </c>
      <c r="E34" s="5" t="s">
        <v>100</v>
      </c>
      <c r="F34" s="5" t="str">
        <f>VLOOKUP(A34,movies!$A$1:$Q$40,2,0)</f>
        <v>Bajrangi Bhaijaan</v>
      </c>
      <c r="G34" s="5">
        <f>VLOOKUP(A34,movies!A34:Q73,15,0)</f>
        <v>11690</v>
      </c>
      <c r="H34" s="5">
        <f>VLOOKUP(A34,movies!$A$1:$Q$40,14,0)</f>
        <v>900</v>
      </c>
    </row>
    <row r="35" ht="15.75" customHeight="1">
      <c r="A35" s="5">
        <v>137.0</v>
      </c>
      <c r="B35" s="5">
        <v>216.7</v>
      </c>
      <c r="C35" s="5">
        <v>370.6</v>
      </c>
      <c r="D35" s="5" t="s">
        <v>101</v>
      </c>
      <c r="E35" s="5" t="s">
        <v>102</v>
      </c>
      <c r="F35" s="5" t="str">
        <f>VLOOKUP(A35,movies!$A$1:$Q$40,2,0)</f>
        <v>Captain America: The First Avenger</v>
      </c>
      <c r="G35" s="5">
        <f>VLOOKUP(A35,movies!A35:Q74,15,0)</f>
        <v>31130.4</v>
      </c>
      <c r="H35" s="5">
        <f>VLOOKUP(A35,movies!$A$1:$Q$40,14,0)</f>
        <v>18202.8</v>
      </c>
    </row>
    <row r="36" ht="15.75" customHeight="1">
      <c r="A36" s="5">
        <v>138.0</v>
      </c>
      <c r="B36" s="5">
        <v>177.0</v>
      </c>
      <c r="C36" s="5">
        <v>714.4</v>
      </c>
      <c r="D36" s="5" t="s">
        <v>101</v>
      </c>
      <c r="E36" s="5" t="s">
        <v>102</v>
      </c>
      <c r="F36" s="5" t="str">
        <f>VLOOKUP(A36,movies!$A$1:$Q$40,2,0)</f>
        <v>Captain America: The Winter Soldier</v>
      </c>
      <c r="G36" s="5">
        <f>VLOOKUP(A36,movies!A36:Q75,15,0)</f>
        <v>60009.6</v>
      </c>
      <c r="H36" s="5">
        <f>VLOOKUP(A36,movies!$A$1:$Q$40,14,0)</f>
        <v>14868</v>
      </c>
    </row>
    <row r="37" ht="15.75" customHeight="1">
      <c r="A37" s="5">
        <v>139.0</v>
      </c>
      <c r="B37" s="5">
        <v>1.8</v>
      </c>
      <c r="C37" s="5">
        <v>3.1</v>
      </c>
      <c r="D37" s="5" t="s">
        <v>99</v>
      </c>
      <c r="E37" s="5" t="s">
        <v>100</v>
      </c>
      <c r="F37" s="5" t="str">
        <f>VLOOKUP(A37,movies!$A$1:$Q$40,2,0)</f>
        <v>Race 3</v>
      </c>
      <c r="G37" s="5">
        <f>VLOOKUP(A37,movies!A37:Q76,15,0)</f>
        <v>3100</v>
      </c>
      <c r="H37" s="5">
        <f>VLOOKUP(A37,movies!$A$1:$Q$40,14,0)</f>
        <v>1800</v>
      </c>
    </row>
    <row r="38" ht="15.75" customHeight="1">
      <c r="A38" s="5">
        <v>140.0</v>
      </c>
      <c r="B38" s="5">
        <v>500.0</v>
      </c>
      <c r="C38" s="5">
        <v>950.0</v>
      </c>
      <c r="D38" s="5" t="s">
        <v>101</v>
      </c>
      <c r="E38" s="5" t="s">
        <v>100</v>
      </c>
      <c r="F38" s="5" t="str">
        <f>VLOOKUP(A38,movies!$A$1:$Q$40,2,0)</f>
        <v>Shershaah</v>
      </c>
      <c r="G38" s="5">
        <f>VLOOKUP(A38,movies!A38:Q77,15,0)</f>
        <v>950</v>
      </c>
      <c r="H38" s="5">
        <f>VLOOKUP(A38,movies!$A$1:$Q$40,14,0)</f>
        <v>500</v>
      </c>
    </row>
    <row r="39" ht="15.75" customHeight="1"/>
    <row r="40" ht="15.75" customHeight="1"/>
    <row r="41" ht="15.75" customHeight="1"/>
    <row r="42" ht="15.75" customHeight="1"/>
    <row r="43" ht="15.75" customHeight="1">
      <c r="A43" s="12" t="s">
        <v>103</v>
      </c>
      <c r="B43" s="19">
        <f>COUNT(movies!A2:A40)</f>
        <v>39</v>
      </c>
      <c r="F43" s="12" t="s">
        <v>104</v>
      </c>
      <c r="G43" s="12" t="s">
        <v>105</v>
      </c>
      <c r="H43" s="12" t="s">
        <v>106</v>
      </c>
      <c r="I43" s="12" t="s">
        <v>107</v>
      </c>
    </row>
    <row r="44" ht="15.75" customHeight="1">
      <c r="A44" s="12" t="s">
        <v>108</v>
      </c>
      <c r="B44" s="19">
        <f>COUNTIF(movies!C2:C40,"Hollywood")</f>
        <v>21</v>
      </c>
      <c r="F44" s="20">
        <f>SUM(movies!N2:N40)</f>
        <v>276474.72</v>
      </c>
      <c r="G44" s="21">
        <f>SUM(movies!O2:O40)</f>
        <v>1641452.6</v>
      </c>
      <c r="H44" s="22">
        <f>SUM(movies!P2:P40)</f>
        <v>3291.365714</v>
      </c>
      <c r="I44" s="23">
        <f>SUM(movies!Q2:Q40)</f>
        <v>19541.10238</v>
      </c>
    </row>
    <row r="45" ht="15.75" customHeight="1">
      <c r="A45" s="12" t="s">
        <v>109</v>
      </c>
      <c r="B45" s="19">
        <f>SUMIF(movies!C2:C40,"Hollywood",movies!O2:O40)</f>
        <v>1560543.6</v>
      </c>
      <c r="H45" s="8"/>
      <c r="I45" s="8"/>
    </row>
    <row r="46" ht="15.75" customHeight="1">
      <c r="A46" s="12" t="s">
        <v>110</v>
      </c>
      <c r="B46" s="19">
        <f>B45/B44</f>
        <v>74311.6</v>
      </c>
      <c r="H46" s="8"/>
      <c r="I46" s="8"/>
    </row>
    <row r="47" ht="15.75" customHeight="1">
      <c r="A47" s="12" t="s">
        <v>111</v>
      </c>
      <c r="B47" s="24">
        <f>B46/G44</f>
        <v>0.0452718525</v>
      </c>
      <c r="H47" s="8"/>
      <c r="I47" s="8"/>
    </row>
    <row r="48" ht="15.75" customHeight="1">
      <c r="B48" s="25"/>
      <c r="H48" s="8"/>
      <c r="I48" s="8"/>
    </row>
    <row r="49" ht="15.75" customHeight="1">
      <c r="A49" s="12" t="s">
        <v>112</v>
      </c>
      <c r="B49" s="19">
        <f>COUNTIF(movies!C2:C40,"Bollywood")</f>
        <v>18</v>
      </c>
      <c r="H49" s="8"/>
      <c r="I49" s="8"/>
    </row>
    <row r="50" ht="15.75" customHeight="1">
      <c r="A50" s="12" t="s">
        <v>113</v>
      </c>
      <c r="B50" s="19">
        <f>SUMIF(movies!C2:C40,"Bollywood",movies!O2:O40)</f>
        <v>80909</v>
      </c>
      <c r="H50" s="8"/>
      <c r="I50" s="8"/>
    </row>
    <row r="51" ht="15.75" customHeight="1">
      <c r="A51" s="12" t="s">
        <v>114</v>
      </c>
      <c r="B51" s="26">
        <f>B50/B49</f>
        <v>4494.944444</v>
      </c>
      <c r="H51" s="8"/>
      <c r="I51" s="8"/>
    </row>
    <row r="52" ht="15.75" customHeight="1">
      <c r="A52" s="12" t="s">
        <v>115</v>
      </c>
      <c r="B52" s="24">
        <f>B51/G44</f>
        <v>0.002738394301</v>
      </c>
      <c r="H52" s="8"/>
      <c r="I52" s="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10.86"/>
    <col customWidth="1" min="4" max="4" width="8.71"/>
    <col customWidth="1" min="5" max="5" width="22.14"/>
    <col customWidth="1" min="6" max="26" width="8.71"/>
  </cols>
  <sheetData>
    <row r="1">
      <c r="A1" s="1" t="s">
        <v>116</v>
      </c>
      <c r="B1" s="1" t="s">
        <v>117</v>
      </c>
      <c r="C1" s="1" t="s">
        <v>118</v>
      </c>
    </row>
    <row r="2">
      <c r="A2" s="5">
        <v>50.0</v>
      </c>
      <c r="B2" s="5" t="s">
        <v>119</v>
      </c>
      <c r="C2" s="5">
        <v>1986.0</v>
      </c>
    </row>
    <row r="3">
      <c r="A3" s="5">
        <v>51.0</v>
      </c>
      <c r="B3" s="5" t="s">
        <v>120</v>
      </c>
      <c r="C3" s="5">
        <v>1959.0</v>
      </c>
    </row>
    <row r="4">
      <c r="A4" s="5">
        <v>52.0</v>
      </c>
      <c r="B4" s="5" t="s">
        <v>121</v>
      </c>
      <c r="C4" s="5">
        <v>1976.0</v>
      </c>
    </row>
    <row r="5">
      <c r="A5" s="5">
        <v>53.0</v>
      </c>
      <c r="B5" s="5" t="s">
        <v>122</v>
      </c>
      <c r="C5" s="5">
        <v>1989.0</v>
      </c>
    </row>
    <row r="6">
      <c r="A6" s="5">
        <v>54.0</v>
      </c>
      <c r="B6" s="5" t="s">
        <v>123</v>
      </c>
      <c r="C6" s="5">
        <v>1983.0</v>
      </c>
    </row>
    <row r="7">
      <c r="A7" s="5">
        <v>55.0</v>
      </c>
      <c r="B7" s="5" t="s">
        <v>124</v>
      </c>
      <c r="C7" s="5">
        <v>1981.0</v>
      </c>
    </row>
    <row r="8">
      <c r="A8" s="5">
        <v>56.0</v>
      </c>
      <c r="B8" s="5" t="s">
        <v>125</v>
      </c>
      <c r="C8" s="5">
        <v>1981.0</v>
      </c>
    </row>
    <row r="9">
      <c r="A9" s="5">
        <v>57.0</v>
      </c>
      <c r="B9" s="5" t="s">
        <v>126</v>
      </c>
      <c r="C9" s="5">
        <v>1942.0</v>
      </c>
    </row>
    <row r="10">
      <c r="A10" s="5">
        <v>58.0</v>
      </c>
      <c r="B10" s="5" t="s">
        <v>127</v>
      </c>
      <c r="C10" s="5">
        <v>1948.0</v>
      </c>
    </row>
    <row r="11">
      <c r="A11" s="5">
        <v>59.0</v>
      </c>
      <c r="B11" s="5" t="s">
        <v>128</v>
      </c>
      <c r="C11" s="5">
        <v>1965.0</v>
      </c>
    </row>
    <row r="12">
      <c r="A12" s="5">
        <v>60.0</v>
      </c>
      <c r="B12" s="5" t="s">
        <v>129</v>
      </c>
      <c r="C12" s="5">
        <v>1974.0</v>
      </c>
    </row>
    <row r="13">
      <c r="A13" s="5">
        <v>61.0</v>
      </c>
      <c r="B13" s="5" t="s">
        <v>130</v>
      </c>
      <c r="C13" s="5">
        <v>1965.0</v>
      </c>
    </row>
    <row r="14">
      <c r="A14" s="5">
        <v>62.0</v>
      </c>
      <c r="B14" s="5" t="s">
        <v>131</v>
      </c>
      <c r="C14" s="5">
        <v>1970.0</v>
      </c>
    </row>
    <row r="15">
      <c r="A15" s="5">
        <v>63.0</v>
      </c>
      <c r="B15" s="5" t="s">
        <v>132</v>
      </c>
      <c r="C15" s="5">
        <v>1979.0</v>
      </c>
    </row>
    <row r="16">
      <c r="A16" s="5">
        <v>64.0</v>
      </c>
      <c r="B16" s="5" t="s">
        <v>133</v>
      </c>
      <c r="C16" s="5">
        <v>1974.0</v>
      </c>
    </row>
    <row r="17">
      <c r="A17" s="5">
        <v>65.0</v>
      </c>
      <c r="B17" s="5" t="s">
        <v>134</v>
      </c>
      <c r="C17" s="5">
        <v>1985.0</v>
      </c>
    </row>
    <row r="18">
      <c r="A18" s="5">
        <v>66.0</v>
      </c>
      <c r="B18" s="5" t="s">
        <v>135</v>
      </c>
      <c r="C18" s="5">
        <v>1986.0</v>
      </c>
    </row>
    <row r="19">
      <c r="A19" s="5">
        <v>67.0</v>
      </c>
      <c r="B19" s="5" t="s">
        <v>136</v>
      </c>
      <c r="C19" s="5">
        <v>1958.0</v>
      </c>
    </row>
    <row r="20">
      <c r="A20" s="5">
        <v>68.0</v>
      </c>
      <c r="B20" s="5" t="s">
        <v>137</v>
      </c>
      <c r="C20" s="5">
        <v>1937.0</v>
      </c>
    </row>
    <row r="21" ht="15.75" customHeight="1">
      <c r="A21" s="5">
        <v>69.0</v>
      </c>
      <c r="B21" s="5" t="s">
        <v>138</v>
      </c>
      <c r="C21" s="5">
        <v>1974.0</v>
      </c>
    </row>
    <row r="22" ht="15.75" customHeight="1">
      <c r="A22" s="5">
        <v>70.0</v>
      </c>
      <c r="B22" s="5" t="s">
        <v>139</v>
      </c>
      <c r="C22" s="5">
        <v>1959.0</v>
      </c>
    </row>
    <row r="23" ht="15.75" customHeight="1">
      <c r="A23" s="5">
        <v>71.0</v>
      </c>
      <c r="B23" s="5" t="s">
        <v>140</v>
      </c>
      <c r="C23" s="5">
        <v>1969.0</v>
      </c>
    </row>
    <row r="24" ht="15.75" customHeight="1">
      <c r="A24" s="5">
        <v>72.0</v>
      </c>
      <c r="B24" s="5" t="s">
        <v>141</v>
      </c>
      <c r="C24" s="5">
        <v>1982.0</v>
      </c>
    </row>
    <row r="25" ht="15.75" customHeight="1">
      <c r="A25" s="5">
        <v>73.0</v>
      </c>
      <c r="B25" s="5" t="s">
        <v>142</v>
      </c>
      <c r="C25" s="5">
        <v>1984.0</v>
      </c>
    </row>
    <row r="26" ht="15.75" customHeight="1">
      <c r="A26" s="5">
        <v>74.0</v>
      </c>
      <c r="B26" s="5" t="s">
        <v>143</v>
      </c>
      <c r="C26" s="5">
        <v>1986.0</v>
      </c>
    </row>
    <row r="27" ht="15.75" customHeight="1">
      <c r="A27" s="5">
        <v>75.0</v>
      </c>
      <c r="B27" s="5" t="s">
        <v>144</v>
      </c>
      <c r="C27" s="5">
        <v>1968.0</v>
      </c>
    </row>
    <row r="28" ht="15.75" customHeight="1">
      <c r="A28" s="5">
        <v>76.0</v>
      </c>
      <c r="B28" s="5" t="s">
        <v>145</v>
      </c>
      <c r="C28" s="5">
        <v>1972.0</v>
      </c>
    </row>
    <row r="29" ht="15.75" customHeight="1">
      <c r="A29" s="5">
        <v>77.0</v>
      </c>
      <c r="B29" s="5" t="s">
        <v>146</v>
      </c>
      <c r="C29" s="5">
        <v>1964.0</v>
      </c>
    </row>
    <row r="30" ht="15.75" customHeight="1">
      <c r="A30" s="5">
        <v>78.0</v>
      </c>
      <c r="B30" s="5" t="s">
        <v>147</v>
      </c>
      <c r="C30" s="5">
        <v>1974.0</v>
      </c>
    </row>
    <row r="31" ht="15.75" customHeight="1">
      <c r="A31" s="5">
        <v>79.0</v>
      </c>
      <c r="B31" s="5" t="s">
        <v>148</v>
      </c>
      <c r="C31" s="5">
        <v>1975.0</v>
      </c>
    </row>
    <row r="32" ht="15.75" customHeight="1">
      <c r="A32" s="5">
        <v>80.0</v>
      </c>
      <c r="B32" s="5" t="s">
        <v>149</v>
      </c>
      <c r="C32" s="5">
        <v>1908.0</v>
      </c>
    </row>
    <row r="33" ht="15.75" customHeight="1">
      <c r="A33" s="5">
        <v>81.0</v>
      </c>
      <c r="B33" s="5" t="s">
        <v>150</v>
      </c>
      <c r="C33" s="5">
        <v>1921.0</v>
      </c>
    </row>
    <row r="34" ht="15.75" customHeight="1">
      <c r="A34" s="5">
        <v>82.0</v>
      </c>
      <c r="B34" s="5" t="s">
        <v>151</v>
      </c>
      <c r="C34" s="5">
        <v>1976.0</v>
      </c>
    </row>
    <row r="35" ht="15.75" customHeight="1">
      <c r="A35" s="5">
        <v>83.0</v>
      </c>
      <c r="B35" s="5" t="s">
        <v>152</v>
      </c>
      <c r="C35" s="5">
        <v>1978.0</v>
      </c>
    </row>
    <row r="36" ht="15.75" customHeight="1">
      <c r="A36" s="5">
        <v>84.0</v>
      </c>
      <c r="B36" s="5" t="s">
        <v>153</v>
      </c>
      <c r="C36" s="5">
        <v>1924.0</v>
      </c>
    </row>
    <row r="37" ht="15.75" customHeight="1">
      <c r="A37" s="5">
        <v>85.0</v>
      </c>
      <c r="B37" s="5" t="s">
        <v>154</v>
      </c>
      <c r="C37" s="5">
        <v>1940.0</v>
      </c>
    </row>
    <row r="38" ht="15.75" customHeight="1">
      <c r="A38" s="5">
        <v>86.0</v>
      </c>
      <c r="B38" s="5" t="s">
        <v>155</v>
      </c>
      <c r="C38" s="5">
        <v>1974.0</v>
      </c>
    </row>
    <row r="39" ht="15.75" customHeight="1">
      <c r="A39" s="5">
        <v>87.0</v>
      </c>
      <c r="B39" s="5" t="s">
        <v>156</v>
      </c>
      <c r="C39" s="5">
        <v>1979.0</v>
      </c>
    </row>
    <row r="40" ht="15.75" customHeight="1">
      <c r="A40" s="5">
        <v>88.0</v>
      </c>
      <c r="B40" s="5" t="s">
        <v>157</v>
      </c>
      <c r="C40" s="5">
        <v>1952.0</v>
      </c>
    </row>
    <row r="41" ht="15.75" customHeight="1">
      <c r="A41" s="5">
        <v>89.0</v>
      </c>
      <c r="B41" s="5" t="s">
        <v>158</v>
      </c>
      <c r="C41" s="5">
        <v>1943.0</v>
      </c>
    </row>
    <row r="42" ht="15.75" customHeight="1">
      <c r="A42" s="5">
        <v>90.0</v>
      </c>
      <c r="B42" s="5" t="s">
        <v>159</v>
      </c>
      <c r="C42" s="5">
        <v>1947.0</v>
      </c>
    </row>
    <row r="43" ht="15.75" customHeight="1">
      <c r="A43" s="5">
        <v>91.0</v>
      </c>
      <c r="B43" s="5" t="s">
        <v>160</v>
      </c>
      <c r="C43" s="5">
        <v>1967.0</v>
      </c>
    </row>
    <row r="44" ht="15.75" customHeight="1">
      <c r="A44" s="5">
        <v>92.0</v>
      </c>
      <c r="B44" s="5" t="s">
        <v>161</v>
      </c>
      <c r="C44" s="5">
        <v>1967.0</v>
      </c>
    </row>
    <row r="45" ht="15.75" customHeight="1">
      <c r="A45" s="5">
        <v>93.0</v>
      </c>
      <c r="B45" s="5" t="s">
        <v>162</v>
      </c>
      <c r="C45" s="5">
        <v>1975.0</v>
      </c>
    </row>
    <row r="46" ht="15.75" customHeight="1">
      <c r="A46" s="5">
        <v>94.0</v>
      </c>
      <c r="B46" s="5" t="s">
        <v>163</v>
      </c>
      <c r="C46" s="5">
        <v>1965.0</v>
      </c>
    </row>
    <row r="47" ht="15.75" customHeight="1">
      <c r="A47" s="5">
        <v>95.0</v>
      </c>
      <c r="B47" s="5" t="s">
        <v>164</v>
      </c>
      <c r="C47" s="5">
        <v>1981.0</v>
      </c>
    </row>
    <row r="48" ht="15.75" customHeight="1">
      <c r="A48" s="5">
        <v>150.0</v>
      </c>
      <c r="B48" s="5" t="s">
        <v>165</v>
      </c>
      <c r="C48" s="5">
        <v>1905.0</v>
      </c>
    </row>
    <row r="49" ht="15.75" customHeight="1">
      <c r="A49" s="5">
        <v>151.0</v>
      </c>
      <c r="B49" s="5" t="s">
        <v>166</v>
      </c>
      <c r="C49" s="5">
        <v>1919.0</v>
      </c>
    </row>
    <row r="50" ht="15.75" customHeight="1">
      <c r="A50" s="5">
        <v>152.0</v>
      </c>
      <c r="B50" s="5" t="s">
        <v>167</v>
      </c>
      <c r="C50" s="5">
        <v>1997.0</v>
      </c>
    </row>
    <row r="51" ht="15.75" customHeight="1">
      <c r="A51" s="5">
        <v>153.0</v>
      </c>
      <c r="B51" s="5" t="s">
        <v>168</v>
      </c>
      <c r="C51" s="5">
        <v>1929.0</v>
      </c>
    </row>
    <row r="52" ht="15.75" customHeight="1">
      <c r="A52" s="5">
        <v>154.0</v>
      </c>
      <c r="B52" s="5" t="s">
        <v>169</v>
      </c>
      <c r="C52" s="5">
        <v>1988.0</v>
      </c>
    </row>
    <row r="53" ht="15.75" customHeight="1">
      <c r="A53" s="5">
        <v>155.0</v>
      </c>
      <c r="B53" s="5" t="s">
        <v>170</v>
      </c>
      <c r="C53" s="5">
        <v>1982.0</v>
      </c>
    </row>
    <row r="54" ht="15.75" customHeight="1">
      <c r="A54" s="5">
        <v>156.0</v>
      </c>
      <c r="B54" s="5" t="s">
        <v>171</v>
      </c>
      <c r="C54" s="5">
        <v>1982.0</v>
      </c>
    </row>
    <row r="55" ht="15.75" customHeight="1">
      <c r="A55" s="5">
        <v>157.0</v>
      </c>
      <c r="B55" s="5" t="s">
        <v>172</v>
      </c>
      <c r="C55" s="5">
        <v>1982.0</v>
      </c>
    </row>
    <row r="56" ht="15.75" customHeight="1">
      <c r="A56" s="5">
        <v>158.0</v>
      </c>
      <c r="B56" s="5" t="s">
        <v>173</v>
      </c>
      <c r="C56" s="5">
        <v>1983.0</v>
      </c>
    </row>
    <row r="57" ht="15.75" customHeight="1">
      <c r="A57" s="5">
        <v>159.0</v>
      </c>
      <c r="B57" s="5" t="s">
        <v>174</v>
      </c>
      <c r="C57" s="5">
        <v>1985.0</v>
      </c>
    </row>
    <row r="58" ht="15.75" customHeight="1">
      <c r="A58" s="5">
        <v>160.0</v>
      </c>
      <c r="B58" s="5" t="s">
        <v>175</v>
      </c>
      <c r="C58" s="5">
        <v>1979.0</v>
      </c>
    </row>
    <row r="59" ht="15.75" customHeight="1">
      <c r="A59" s="5">
        <v>161.0</v>
      </c>
      <c r="B59" s="5" t="s">
        <v>176</v>
      </c>
      <c r="C59" s="5">
        <v>1984.0</v>
      </c>
    </row>
    <row r="60" ht="15.75" customHeight="1">
      <c r="A60" s="5">
        <v>162.0</v>
      </c>
      <c r="B60" s="5" t="s">
        <v>177</v>
      </c>
      <c r="C60" s="5">
        <v>1950.0</v>
      </c>
    </row>
    <row r="61" ht="15.75" customHeight="1">
      <c r="A61" s="5">
        <v>163.0</v>
      </c>
      <c r="B61" s="5" t="s">
        <v>178</v>
      </c>
      <c r="C61" s="5">
        <v>1955.0</v>
      </c>
    </row>
    <row r="62" ht="15.75" customHeight="1">
      <c r="A62" s="5">
        <v>164.0</v>
      </c>
      <c r="B62" s="5" t="s">
        <v>179</v>
      </c>
      <c r="C62" s="5">
        <v>1965.0</v>
      </c>
    </row>
    <row r="63" ht="15.75" customHeight="1">
      <c r="A63" s="5">
        <v>165.0</v>
      </c>
      <c r="B63" s="5" t="s">
        <v>180</v>
      </c>
      <c r="C63" s="5">
        <v>1967.0</v>
      </c>
    </row>
    <row r="64" ht="15.75" customHeight="1">
      <c r="A64" s="5">
        <v>166.0</v>
      </c>
      <c r="B64" s="5" t="s">
        <v>181</v>
      </c>
      <c r="C64" s="5">
        <v>1946.0</v>
      </c>
    </row>
    <row r="65" ht="15.75" customHeight="1">
      <c r="A65" s="5">
        <v>167.0</v>
      </c>
      <c r="B65" s="5" t="s">
        <v>182</v>
      </c>
      <c r="C65" s="5">
        <v>1982.0</v>
      </c>
    </row>
    <row r="66" ht="15.75" customHeight="1">
      <c r="A66" s="5">
        <v>168.0</v>
      </c>
      <c r="B66" s="5" t="s">
        <v>183</v>
      </c>
      <c r="C66" s="5">
        <v>1956.0</v>
      </c>
    </row>
    <row r="67" ht="15.75" customHeight="1">
      <c r="A67" s="5">
        <v>169.0</v>
      </c>
      <c r="B67" s="5" t="s">
        <v>184</v>
      </c>
      <c r="C67" s="5">
        <v>1985.0</v>
      </c>
    </row>
    <row r="68" ht="15.75" customHeight="1">
      <c r="A68" s="5">
        <v>170.0</v>
      </c>
      <c r="B68" s="5" t="s">
        <v>185</v>
      </c>
      <c r="C68" s="5">
        <v>1991.0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8.71"/>
    <col customWidth="1" min="3" max="3" width="42.43"/>
    <col customWidth="1" min="4" max="4" width="26.43"/>
    <col customWidth="1" min="5" max="6" width="21.57"/>
    <col customWidth="1" min="9" max="28" width="8.71"/>
  </cols>
  <sheetData>
    <row r="1">
      <c r="A1" s="1" t="s">
        <v>0</v>
      </c>
      <c r="B1" s="1" t="s">
        <v>116</v>
      </c>
      <c r="C1" s="18" t="s">
        <v>186</v>
      </c>
      <c r="D1" s="18" t="s">
        <v>187</v>
      </c>
      <c r="E1" s="18"/>
      <c r="F1" s="18"/>
    </row>
    <row r="2">
      <c r="A2" s="5">
        <v>101.0</v>
      </c>
      <c r="B2" s="5">
        <v>50.0</v>
      </c>
      <c r="C2" s="5" t="str">
        <f>VLOOKUP(A2,movies!$A$1:$Q$40,2,0)</f>
        <v>K.G.F: Chapter 2</v>
      </c>
      <c r="D2" s="27" t="s">
        <v>119</v>
      </c>
      <c r="E2" s="5"/>
      <c r="F2" s="5"/>
    </row>
    <row r="3">
      <c r="A3" s="5">
        <v>101.0</v>
      </c>
      <c r="B3" s="5">
        <v>51.0</v>
      </c>
      <c r="C3" s="5" t="str">
        <f>VLOOKUP(A3,movies!$A$1:$Q$40,2,0)</f>
        <v>K.G.F: Chapter 2</v>
      </c>
      <c r="D3" s="5" t="str">
        <f>VLOOKUP(B3,actors!$A$1:$C$68,2,0)</f>
        <v>Sanjay Dutt</v>
      </c>
      <c r="E3" s="5"/>
      <c r="F3" s="5"/>
    </row>
    <row r="4">
      <c r="A4" s="5">
        <v>102.0</v>
      </c>
      <c r="B4" s="5">
        <v>52.0</v>
      </c>
      <c r="C4" s="5" t="str">
        <f>VLOOKUP(A4,movies!$A$1:$Q$40,2,0)</f>
        <v>Doctor Strange in the Multiverse of Madness</v>
      </c>
      <c r="D4" s="5" t="str">
        <f>VLOOKUP(B4,actors!$A$1:$C$68,2,0)</f>
        <v>Benedict Cumberbatch</v>
      </c>
      <c r="E4" s="5"/>
      <c r="F4" s="5"/>
    </row>
    <row r="5">
      <c r="A5" s="5">
        <v>102.0</v>
      </c>
      <c r="B5" s="5">
        <v>53.0</v>
      </c>
      <c r="C5" s="5" t="str">
        <f>VLOOKUP(A5,movies!$A$1:$Q$40,2,0)</f>
        <v>Doctor Strange in the Multiverse of Madness</v>
      </c>
      <c r="D5" s="5" t="str">
        <f>VLOOKUP(B5,actors!$A$1:$C$68,2,0)</f>
        <v>Elizabeth Olsen</v>
      </c>
      <c r="E5" s="5"/>
      <c r="F5" s="5"/>
    </row>
    <row r="6">
      <c r="A6" s="5">
        <v>103.0</v>
      </c>
      <c r="B6" s="5">
        <v>54.0</v>
      </c>
      <c r="C6" s="5" t="str">
        <f>VLOOKUP(A6,movies!$A$1:$Q$40,2,0)</f>
        <v>Thor: The Dark World</v>
      </c>
      <c r="D6" s="5" t="str">
        <f>VLOOKUP(B6,actors!$A$1:$C$68,2,0)</f>
        <v>Chris Hemsworth</v>
      </c>
      <c r="E6" s="5"/>
      <c r="F6" s="5"/>
    </row>
    <row r="7">
      <c r="A7" s="5">
        <v>103.0</v>
      </c>
      <c r="B7" s="5">
        <v>55.0</v>
      </c>
      <c r="C7" s="5" t="str">
        <f>VLOOKUP(A7,movies!$A$1:$Q$40,2,0)</f>
        <v>Thor: The Dark World</v>
      </c>
      <c r="D7" s="5" t="str">
        <f>VLOOKUP(B7,actors!$A$1:$C$68,2,0)</f>
        <v>Natalie Portman</v>
      </c>
      <c r="E7" s="5"/>
      <c r="F7" s="5"/>
    </row>
    <row r="8">
      <c r="A8" s="5">
        <v>103.0</v>
      </c>
      <c r="B8" s="5">
        <v>56.0</v>
      </c>
      <c r="C8" s="5" t="str">
        <f>VLOOKUP(A8,movies!$A$1:$Q$40,2,0)</f>
        <v>Thor: The Dark World</v>
      </c>
      <c r="D8" s="5" t="str">
        <f>VLOOKUP(B8,actors!$A$1:$C$68,2,0)</f>
        <v>Tom Hiddleston</v>
      </c>
      <c r="E8" s="5"/>
      <c r="F8" s="5"/>
    </row>
    <row r="9">
      <c r="A9" s="5">
        <v>104.0</v>
      </c>
      <c r="B9" s="5">
        <v>54.0</v>
      </c>
      <c r="C9" s="5" t="str">
        <f>VLOOKUP(A9,movies!$A$1:$Q$40,2,0)</f>
        <v>Thor: Ragnarok</v>
      </c>
      <c r="D9" s="5" t="str">
        <f>VLOOKUP(B9,actors!$A$1:$C$68,2,0)</f>
        <v>Chris Hemsworth</v>
      </c>
      <c r="E9" s="5"/>
      <c r="F9" s="5"/>
    </row>
    <row r="10">
      <c r="A10" s="5">
        <v>104.0</v>
      </c>
      <c r="B10" s="5">
        <v>56.0</v>
      </c>
      <c r="C10" s="5" t="str">
        <f>VLOOKUP(A10,movies!$A$1:$Q$40,2,0)</f>
        <v>Thor: Ragnarok</v>
      </c>
      <c r="D10" s="5" t="str">
        <f>VLOOKUP(B10,actors!$A$1:$C$68,2,0)</f>
        <v>Tom Hiddleston</v>
      </c>
      <c r="E10" s="5"/>
      <c r="F10" s="5"/>
    </row>
    <row r="11">
      <c r="A11" s="5">
        <v>105.0</v>
      </c>
      <c r="B11" s="5">
        <v>54.0</v>
      </c>
      <c r="C11" s="5" t="str">
        <f>VLOOKUP(A11,movies!$A$1:$Q$40,2,0)</f>
        <v>Thor: Love and Thunder</v>
      </c>
      <c r="D11" s="5" t="str">
        <f>VLOOKUP(B11,actors!$A$1:$C$68,2,0)</f>
        <v>Chris Hemsworth</v>
      </c>
      <c r="E11" s="5"/>
      <c r="F11" s="5"/>
    </row>
    <row r="12">
      <c r="A12" s="5">
        <v>105.0</v>
      </c>
      <c r="B12" s="5">
        <v>55.0</v>
      </c>
      <c r="C12" s="5" t="str">
        <f>VLOOKUP(A12,movies!$A$1:$Q$40,2,0)</f>
        <v>Thor: Love and Thunder</v>
      </c>
      <c r="D12" s="5" t="str">
        <f>VLOOKUP(B12,actors!$A$1:$C$68,2,0)</f>
        <v>Natalie Portman</v>
      </c>
      <c r="E12" s="5"/>
      <c r="F12" s="5"/>
    </row>
    <row r="13">
      <c r="A13" s="5">
        <v>106.0</v>
      </c>
      <c r="B13" s="5">
        <v>57.0</v>
      </c>
      <c r="C13" s="5" t="str">
        <f>VLOOKUP(A13,movies!$A$1:$Q$40,2,0)</f>
        <v>Sholay</v>
      </c>
      <c r="D13" s="5" t="str">
        <f>VLOOKUP(B13,actors!$A$1:$C$68,2,0)</f>
        <v>Amitabh Bachchan</v>
      </c>
      <c r="E13" s="5"/>
      <c r="F13" s="5"/>
    </row>
    <row r="14">
      <c r="A14" s="5">
        <v>106.0</v>
      </c>
      <c r="B14" s="5">
        <v>58.0</v>
      </c>
      <c r="C14" s="5" t="str">
        <f>VLOOKUP(A14,movies!$A$1:$Q$40,2,0)</f>
        <v>Sholay</v>
      </c>
      <c r="D14" s="5" t="str">
        <f>VLOOKUP(B14,actors!$A$1:$C$68,2,0)</f>
        <v>Jaya Bachchan</v>
      </c>
      <c r="E14" s="5"/>
      <c r="F14" s="5"/>
    </row>
    <row r="15">
      <c r="A15" s="5">
        <v>107.0</v>
      </c>
      <c r="B15" s="5">
        <v>59.0</v>
      </c>
      <c r="C15" s="5" t="str">
        <f>VLOOKUP(A15,movies!$A$1:$Q$40,2,0)</f>
        <v>Dilwale Dulhania Le Jayenge</v>
      </c>
      <c r="D15" s="5" t="str">
        <f>VLOOKUP(B15,actors!$A$1:$C$68,2,0)</f>
        <v>Shah Rukh Khan</v>
      </c>
      <c r="E15" s="5"/>
      <c r="F15" s="5"/>
    </row>
    <row r="16">
      <c r="A16" s="5">
        <v>107.0</v>
      </c>
      <c r="B16" s="5">
        <v>60.0</v>
      </c>
      <c r="C16" s="5" t="str">
        <f>VLOOKUP(A16,movies!$A$1:$Q$40,2,0)</f>
        <v>Dilwale Dulhania Le Jayenge</v>
      </c>
      <c r="D16" s="5" t="str">
        <f>VLOOKUP(B16,actors!$A$1:$C$68,2,0)</f>
        <v>Kajol</v>
      </c>
      <c r="E16" s="5"/>
      <c r="F16" s="5"/>
    </row>
    <row r="17">
      <c r="A17" s="5">
        <v>108.0</v>
      </c>
      <c r="B17" s="5">
        <v>61.0</v>
      </c>
      <c r="C17" s="5" t="str">
        <f>VLOOKUP(A17,movies!$A$1:$Q$40,2,0)</f>
        <v>3 Idiots</v>
      </c>
      <c r="D17" s="5" t="str">
        <f>VLOOKUP(B17,actors!$A$1:$C$68,2,0)</f>
        <v>Aamir Khan</v>
      </c>
      <c r="E17" s="5"/>
      <c r="F17" s="5"/>
    </row>
    <row r="18">
      <c r="A18" s="5">
        <v>108.0</v>
      </c>
      <c r="B18" s="5">
        <v>62.0</v>
      </c>
      <c r="C18" s="5" t="str">
        <f>VLOOKUP(A18,movies!$A$1:$Q$40,2,0)</f>
        <v>3 Idiots</v>
      </c>
      <c r="D18" s="5" t="str">
        <f>VLOOKUP(B18,actors!$A$1:$C$68,2,0)</f>
        <v>R. Madhavan</v>
      </c>
      <c r="E18" s="5"/>
      <c r="F18" s="5"/>
    </row>
    <row r="19">
      <c r="A19" s="5">
        <v>108.0</v>
      </c>
      <c r="B19" s="5">
        <v>63.0</v>
      </c>
      <c r="C19" s="5" t="str">
        <f>VLOOKUP(A19,movies!$A$1:$Q$40,2,0)</f>
        <v>3 Idiots</v>
      </c>
      <c r="D19" s="5" t="str">
        <f>VLOOKUP(B19,actors!$A$1:$C$68,2,0)</f>
        <v>Sharman Joshi</v>
      </c>
      <c r="E19" s="5"/>
      <c r="F19" s="5"/>
    </row>
    <row r="20">
      <c r="A20" s="5">
        <v>109.0</v>
      </c>
      <c r="B20" s="5">
        <v>59.0</v>
      </c>
      <c r="C20" s="5" t="str">
        <f>VLOOKUP(A20,movies!$A$1:$Q$40,2,0)</f>
        <v>Kabhi Khushi Kabhie Gham</v>
      </c>
      <c r="D20" s="5" t="str">
        <f>VLOOKUP(B20,actors!$A$1:$C$68,2,0)</f>
        <v>Shah Rukh Khan</v>
      </c>
      <c r="E20" s="5"/>
      <c r="F20" s="5"/>
    </row>
    <row r="21" ht="15.75" customHeight="1">
      <c r="A21" s="5">
        <v>109.0</v>
      </c>
      <c r="B21" s="5">
        <v>57.0</v>
      </c>
      <c r="C21" s="5" t="str">
        <f>VLOOKUP(A21,movies!$A$1:$Q$40,2,0)</f>
        <v>Kabhi Khushi Kabhie Gham</v>
      </c>
      <c r="D21" s="5" t="str">
        <f>VLOOKUP(B21,actors!$A$1:$C$68,2,0)</f>
        <v>Amitabh Bachchan</v>
      </c>
      <c r="E21" s="5"/>
      <c r="F21" s="5"/>
    </row>
    <row r="22" ht="15.75" customHeight="1">
      <c r="A22" s="5">
        <v>109.0</v>
      </c>
      <c r="B22" s="5">
        <v>64.0</v>
      </c>
      <c r="C22" s="5" t="str">
        <f>VLOOKUP(A22,movies!$A$1:$Q$40,2,0)</f>
        <v>Kabhi Khushi Kabhie Gham</v>
      </c>
      <c r="D22" s="5" t="str">
        <f>VLOOKUP(B22,actors!$A$1:$C$68,2,0)</f>
        <v>Hrithik Roshan</v>
      </c>
      <c r="E22" s="5"/>
      <c r="F22" s="5"/>
    </row>
    <row r="23" ht="15.75" customHeight="1">
      <c r="A23" s="5">
        <v>110.0</v>
      </c>
      <c r="B23" s="5">
        <v>65.0</v>
      </c>
      <c r="C23" s="5" t="str">
        <f>VLOOKUP(A23,movies!$A$1:$Q$40,2,0)</f>
        <v>Bajirao Mastani</v>
      </c>
      <c r="D23" s="5" t="str">
        <f>VLOOKUP(B23,actors!$A$1:$C$68,2,0)</f>
        <v>Ranveer Singh</v>
      </c>
      <c r="E23" s="5"/>
      <c r="F23" s="5"/>
    </row>
    <row r="24" ht="15.75" customHeight="1">
      <c r="A24" s="5">
        <v>110.0</v>
      </c>
      <c r="B24" s="5">
        <v>66.0</v>
      </c>
      <c r="C24" s="5" t="str">
        <f>VLOOKUP(A24,movies!$A$1:$Q$40,2,0)</f>
        <v>Bajirao Mastani</v>
      </c>
      <c r="D24" s="5" t="str">
        <f>VLOOKUP(B24,actors!$A$1:$C$68,2,0)</f>
        <v>Deepika Padukone</v>
      </c>
      <c r="E24" s="5"/>
      <c r="F24" s="5"/>
    </row>
    <row r="25" ht="15.75" customHeight="1">
      <c r="A25" s="5">
        <v>111.0</v>
      </c>
      <c r="B25" s="5">
        <v>67.0</v>
      </c>
      <c r="C25" s="5" t="str">
        <f>VLOOKUP(A25,movies!$A$1:$Q$40,2,0)</f>
        <v>The Shawshank Redemption</v>
      </c>
      <c r="D25" s="5" t="str">
        <f>VLOOKUP(B25,actors!$A$1:$C$68,2,0)</f>
        <v>Tim Robbins</v>
      </c>
      <c r="E25" s="5"/>
      <c r="F25" s="5"/>
    </row>
    <row r="26" ht="15.75" customHeight="1">
      <c r="A26" s="5">
        <v>111.0</v>
      </c>
      <c r="B26" s="5">
        <v>68.0</v>
      </c>
      <c r="C26" s="5" t="str">
        <f>VLOOKUP(A26,movies!$A$1:$Q$40,2,0)</f>
        <v>The Shawshank Redemption</v>
      </c>
      <c r="D26" s="5" t="str">
        <f>VLOOKUP(B26,actors!$A$1:$C$68,2,0)</f>
        <v>Morgan Freeman</v>
      </c>
      <c r="E26" s="5"/>
      <c r="F26" s="5"/>
    </row>
    <row r="27" ht="15.75" customHeight="1">
      <c r="A27" s="5">
        <v>112.0</v>
      </c>
      <c r="B27" s="5">
        <v>69.0</v>
      </c>
      <c r="C27" s="5" t="str">
        <f>VLOOKUP(A27,movies!$A$1:$Q$40,2,0)</f>
        <v>Inception</v>
      </c>
      <c r="D27" s="5" t="str">
        <f>VLOOKUP(B27,actors!$A$1:$C$68,2,0)</f>
        <v>Leonardo DiCaprio</v>
      </c>
      <c r="E27" s="5"/>
      <c r="F27" s="5"/>
    </row>
    <row r="28" ht="15.75" customHeight="1">
      <c r="A28" s="5">
        <v>112.0</v>
      </c>
      <c r="B28" s="5">
        <v>70.0</v>
      </c>
      <c r="C28" s="5" t="str">
        <f>VLOOKUP(A28,movies!$A$1:$Q$40,2,0)</f>
        <v>Inception</v>
      </c>
      <c r="D28" s="5" t="str">
        <f>VLOOKUP(B28,actors!$A$1:$C$68,2,0)</f>
        <v>Ken Watanabe</v>
      </c>
      <c r="E28" s="5"/>
      <c r="F28" s="5"/>
    </row>
    <row r="29" ht="15.75" customHeight="1">
      <c r="A29" s="5">
        <v>113.0</v>
      </c>
      <c r="B29" s="5">
        <v>71.0</v>
      </c>
      <c r="C29" s="5" t="str">
        <f>VLOOKUP(A29,movies!$A$1:$Q$40,2,0)</f>
        <v>Interstellar</v>
      </c>
      <c r="D29" s="5" t="str">
        <f>VLOOKUP(B29,actors!$A$1:$C$68,2,0)</f>
        <v>Matthew McConaughey</v>
      </c>
      <c r="E29" s="5"/>
      <c r="F29" s="5"/>
    </row>
    <row r="30" ht="15.75" customHeight="1">
      <c r="A30" s="5">
        <v>113.0</v>
      </c>
      <c r="B30" s="5">
        <v>72.0</v>
      </c>
      <c r="C30" s="5" t="str">
        <f>VLOOKUP(A30,movies!$A$1:$Q$40,2,0)</f>
        <v>Interstellar</v>
      </c>
      <c r="D30" s="5" t="str">
        <f>VLOOKUP(B30,actors!$A$1:$C$68,2,0)</f>
        <v>Anne Hathaway</v>
      </c>
      <c r="E30" s="5"/>
      <c r="F30" s="5"/>
    </row>
    <row r="31" ht="15.75" customHeight="1">
      <c r="A31" s="5">
        <v>114.0</v>
      </c>
      <c r="B31" s="5">
        <v>73.0</v>
      </c>
      <c r="C31" s="5" t="str">
        <f>VLOOKUP(A31,movies!$A$1:$Q$40,2,0)</f>
        <v>#N/A</v>
      </c>
      <c r="D31" s="5" t="str">
        <f>VLOOKUP(B31,actors!$A$1:$C$68,2,0)</f>
        <v>John David Washington</v>
      </c>
      <c r="E31" s="5"/>
      <c r="F31" s="5"/>
    </row>
    <row r="32" ht="15.75" customHeight="1">
      <c r="A32" s="5">
        <v>114.0</v>
      </c>
      <c r="B32" s="5">
        <v>74.0</v>
      </c>
      <c r="C32" s="5" t="str">
        <f>VLOOKUP(A32,movies!$A$1:$Q$40,2,0)</f>
        <v>#N/A</v>
      </c>
      <c r="D32" s="5" t="str">
        <f>VLOOKUP(B32,actors!$A$1:$C$68,2,0)</f>
        <v>Robert Pattinson</v>
      </c>
      <c r="E32" s="5"/>
      <c r="F32" s="5"/>
    </row>
    <row r="33" ht="15.75" customHeight="1">
      <c r="A33" s="5">
        <v>115.0</v>
      </c>
      <c r="B33" s="5">
        <v>75.0</v>
      </c>
      <c r="C33" s="5" t="str">
        <f>VLOOKUP(A33,movies!$A$1:$Q$40,2,0)</f>
        <v>The Pursuit of Happyness</v>
      </c>
      <c r="D33" s="5" t="str">
        <f>VLOOKUP(B33,actors!$A$1:$C$68,2,0)</f>
        <v>Will Smith</v>
      </c>
      <c r="E33" s="5"/>
      <c r="F33" s="5"/>
    </row>
    <row r="34" ht="15.75" customHeight="1">
      <c r="A34" s="5">
        <v>115.0</v>
      </c>
      <c r="B34" s="5">
        <v>76.0</v>
      </c>
      <c r="C34" s="5" t="str">
        <f>VLOOKUP(A34,movies!$A$1:$Q$40,2,0)</f>
        <v>The Pursuit of Happyness</v>
      </c>
      <c r="D34" s="5" t="str">
        <f>VLOOKUP(B34,actors!$A$1:$C$68,2,0)</f>
        <v>Thandiwe Newton</v>
      </c>
      <c r="E34" s="5"/>
      <c r="F34" s="5"/>
    </row>
    <row r="35" ht="15.75" customHeight="1">
      <c r="A35" s="5">
        <v>116.0</v>
      </c>
      <c r="B35" s="5">
        <v>77.0</v>
      </c>
      <c r="C35" s="5" t="str">
        <f>VLOOKUP(A35,movies!$A$1:$Q$40,2,0)</f>
        <v>Gladiator</v>
      </c>
      <c r="D35" s="5" t="str">
        <f>VLOOKUP(B35,actors!$A$1:$C$68,2,0)</f>
        <v>Russell Crowe</v>
      </c>
      <c r="E35" s="5"/>
      <c r="F35" s="5"/>
    </row>
    <row r="36" ht="15.75" customHeight="1">
      <c r="A36" s="5">
        <v>116.0</v>
      </c>
      <c r="B36" s="5">
        <v>78.0</v>
      </c>
      <c r="C36" s="5" t="str">
        <f>VLOOKUP(A36,movies!$A$1:$Q$40,2,0)</f>
        <v>Gladiator</v>
      </c>
      <c r="D36" s="5" t="str">
        <f>VLOOKUP(B36,actors!$A$1:$C$68,2,0)</f>
        <v>Joaquin Phoenix</v>
      </c>
      <c r="E36" s="5"/>
      <c r="F36" s="5"/>
    </row>
    <row r="37" ht="15.75" customHeight="1">
      <c r="A37" s="5">
        <v>117.0</v>
      </c>
      <c r="B37" s="5">
        <v>69.0</v>
      </c>
      <c r="C37" s="5" t="str">
        <f>VLOOKUP(A37,movies!$A$1:$Q$40,2,0)</f>
        <v>Titanic</v>
      </c>
      <c r="D37" s="5" t="str">
        <f>VLOOKUP(B37,actors!$A$1:$C$68,2,0)</f>
        <v>Leonardo DiCaprio</v>
      </c>
      <c r="E37" s="5"/>
      <c r="F37" s="5"/>
    </row>
    <row r="38" ht="15.75" customHeight="1">
      <c r="A38" s="5">
        <v>117.0</v>
      </c>
      <c r="B38" s="5">
        <v>79.0</v>
      </c>
      <c r="C38" s="5" t="str">
        <f>VLOOKUP(A38,movies!$A$1:$Q$40,2,0)</f>
        <v>Titanic</v>
      </c>
      <c r="D38" s="5" t="str">
        <f>VLOOKUP(B38,actors!$A$1:$C$68,2,0)</f>
        <v>Kate Winslet</v>
      </c>
      <c r="E38" s="5"/>
      <c r="F38" s="5"/>
    </row>
    <row r="39" ht="15.75" customHeight="1">
      <c r="A39" s="5">
        <v>118.0</v>
      </c>
      <c r="B39" s="5">
        <v>80.0</v>
      </c>
      <c r="C39" s="5" t="str">
        <f>VLOOKUP(A39,movies!$A$1:$Q$40,2,0)</f>
        <v>It's a Wonderful Life</v>
      </c>
      <c r="D39" s="5" t="str">
        <f>VLOOKUP(B39,actors!$A$1:$C$68,2,0)</f>
        <v>James Stewart</v>
      </c>
      <c r="E39" s="5"/>
      <c r="F39" s="5"/>
    </row>
    <row r="40" ht="15.75" customHeight="1">
      <c r="A40" s="5">
        <v>118.0</v>
      </c>
      <c r="B40" s="5">
        <v>81.0</v>
      </c>
      <c r="C40" s="5" t="str">
        <f>VLOOKUP(A40,movies!$A$1:$Q$40,2,0)</f>
        <v>It's a Wonderful Life</v>
      </c>
      <c r="D40" s="5" t="str">
        <f>VLOOKUP(B40,actors!$A$1:$C$68,2,0)</f>
        <v>Donna Reed</v>
      </c>
      <c r="E40" s="5"/>
      <c r="F40" s="5"/>
    </row>
    <row r="41" ht="15.75" customHeight="1">
      <c r="A41" s="5">
        <v>119.0</v>
      </c>
      <c r="B41" s="5">
        <v>82.0</v>
      </c>
      <c r="C41" s="5" t="str">
        <f>VLOOKUP(A41,movies!$A$1:$Q$40,2,0)</f>
        <v>Avatar</v>
      </c>
      <c r="D41" s="5" t="str">
        <f>VLOOKUP(B41,actors!$A$1:$C$68,2,0)</f>
        <v>Sam Worthington</v>
      </c>
      <c r="E41" s="5"/>
      <c r="F41" s="5"/>
    </row>
    <row r="42" ht="15.75" customHeight="1">
      <c r="A42" s="5">
        <v>119.0</v>
      </c>
      <c r="B42" s="5">
        <v>83.0</v>
      </c>
      <c r="C42" s="5" t="str">
        <f>VLOOKUP(A42,movies!$A$1:$Q$40,2,0)</f>
        <v>Avatar</v>
      </c>
      <c r="D42" s="5" t="str">
        <f>VLOOKUP(B42,actors!$A$1:$C$68,2,0)</f>
        <v>Zoe Saldana</v>
      </c>
    </row>
    <row r="43" ht="15.75" customHeight="1">
      <c r="A43" s="5">
        <v>120.0</v>
      </c>
      <c r="B43" s="5">
        <v>84.0</v>
      </c>
      <c r="C43" s="5" t="str">
        <f>VLOOKUP(A43,movies!$A$1:$Q$40,2,0)</f>
        <v>The Godfather</v>
      </c>
      <c r="D43" s="5" t="str">
        <f>VLOOKUP(B43,actors!$A$1:$C$68,2,0)</f>
        <v>Marlon Brando</v>
      </c>
    </row>
    <row r="44" ht="15.75" customHeight="1">
      <c r="A44" s="5">
        <v>120.0</v>
      </c>
      <c r="B44" s="5">
        <v>85.0</v>
      </c>
      <c r="C44" s="5" t="str">
        <f>VLOOKUP(A44,movies!$A$1:$Q$40,2,0)</f>
        <v>The Godfather</v>
      </c>
      <c r="D44" s="5" t="str">
        <f>VLOOKUP(B44,actors!$A$1:$C$68,2,0)</f>
        <v>Al Pacino</v>
      </c>
    </row>
    <row r="45" ht="15.75" customHeight="1">
      <c r="A45" s="5">
        <v>121.0</v>
      </c>
      <c r="B45" s="5">
        <v>86.0</v>
      </c>
      <c r="C45" s="5" t="str">
        <f>VLOOKUP(A45,movies!$A$1:$Q$40,2,0)</f>
        <v>The Dark Knight</v>
      </c>
      <c r="D45" s="5" t="str">
        <f>VLOOKUP(B45,actors!$A$1:$C$68,2,0)</f>
        <v>Christian Bale</v>
      </c>
    </row>
    <row r="46" ht="15.75" customHeight="1">
      <c r="A46" s="5">
        <v>121.0</v>
      </c>
      <c r="B46" s="5">
        <v>87.0</v>
      </c>
      <c r="C46" s="5" t="str">
        <f>VLOOKUP(A46,movies!$A$1:$Q$40,2,0)</f>
        <v>The Dark Knight</v>
      </c>
      <c r="D46" s="5" t="str">
        <f>VLOOKUP(B46,actors!$A$1:$C$68,2,0)</f>
        <v>Heath Ledger</v>
      </c>
      <c r="E46" s="5"/>
      <c r="F46" s="5"/>
    </row>
    <row r="47" ht="15.75" customHeight="1">
      <c r="A47" s="5">
        <v>122.0</v>
      </c>
      <c r="B47" s="5">
        <v>88.0</v>
      </c>
      <c r="C47" s="5" t="str">
        <f>VLOOKUP(A47,movies!$A$1:$Q$40,2,0)</f>
        <v>Schindler's List</v>
      </c>
      <c r="D47" s="5" t="str">
        <f>VLOOKUP(B47,actors!$A$1:$C$68,2,0)</f>
        <v>Liam Neeson</v>
      </c>
      <c r="E47" s="5"/>
      <c r="F47" s="5"/>
    </row>
    <row r="48" ht="15.75" customHeight="1">
      <c r="A48" s="5">
        <v>122.0</v>
      </c>
      <c r="B48" s="5">
        <v>89.0</v>
      </c>
      <c r="C48" s="5" t="str">
        <f>VLOOKUP(A48,movies!$A$1:$Q$40,2,0)</f>
        <v>Schindler's List</v>
      </c>
      <c r="D48" s="5" t="str">
        <f>VLOOKUP(B48,actors!$A$1:$C$68,2,0)</f>
        <v>Ben Kingsley</v>
      </c>
      <c r="E48" s="5"/>
      <c r="F48" s="5"/>
    </row>
    <row r="49" ht="15.75" customHeight="1">
      <c r="A49" s="5">
        <v>123.0</v>
      </c>
      <c r="B49" s="5">
        <v>90.0</v>
      </c>
      <c r="C49" s="5" t="str">
        <f>VLOOKUP(A49,movies!$A$1:$Q$40,2,0)</f>
        <v>Jurassic Park</v>
      </c>
      <c r="D49" s="5" t="str">
        <f>VLOOKUP(B49,actors!$A$1:$C$68,2,0)</f>
        <v>Sam Neill</v>
      </c>
      <c r="E49" s="5"/>
      <c r="F49" s="5"/>
    </row>
    <row r="50" ht="15.75" customHeight="1">
      <c r="A50" s="5">
        <v>123.0</v>
      </c>
      <c r="B50" s="5">
        <v>91.0</v>
      </c>
      <c r="C50" s="5" t="str">
        <f>VLOOKUP(A50,movies!$A$1:$Q$40,2,0)</f>
        <v>Jurassic Park</v>
      </c>
      <c r="D50" s="5" t="str">
        <f>VLOOKUP(B50,actors!$A$1:$C$68,2,0)</f>
        <v>Laura Dern</v>
      </c>
      <c r="E50" s="5"/>
      <c r="F50" s="5"/>
    </row>
    <row r="51" ht="15.75" customHeight="1">
      <c r="A51" s="5">
        <v>124.0</v>
      </c>
      <c r="B51" s="5">
        <v>92.0</v>
      </c>
      <c r="C51" s="5" t="str">
        <f>VLOOKUP(A51,movies!$A$1:$Q$40,2,0)</f>
        <v>Parasite</v>
      </c>
      <c r="D51" s="5" t="str">
        <f>VLOOKUP(B51,actors!$A$1:$C$68,2,0)</f>
        <v>Song Kang-ho</v>
      </c>
      <c r="E51" s="5"/>
      <c r="F51" s="5"/>
    </row>
    <row r="52" ht="15.75" customHeight="1">
      <c r="A52" s="5">
        <v>124.0</v>
      </c>
      <c r="B52" s="5">
        <v>93.0</v>
      </c>
      <c r="C52" s="5" t="str">
        <f>VLOOKUP(A52,movies!$A$1:$Q$40,2,0)</f>
        <v>Parasite</v>
      </c>
      <c r="D52" s="5" t="str">
        <f>VLOOKUP(B52,actors!$A$1:$C$68,2,0)</f>
        <v>Lee Sun-kyun</v>
      </c>
      <c r="E52" s="5"/>
      <c r="F52" s="5"/>
    </row>
    <row r="53" ht="15.75" customHeight="1">
      <c r="A53" s="5">
        <v>125.0</v>
      </c>
      <c r="B53" s="5">
        <v>94.0</v>
      </c>
      <c r="C53" s="5" t="str">
        <f>VLOOKUP(A53,movies!$A$1:$Q$40,2,0)</f>
        <v>Avengers: Endgame</v>
      </c>
      <c r="D53" s="5" t="str">
        <f>VLOOKUP(B53,actors!$A$1:$C$68,2,0)</f>
        <v>Robert Downey Jr.</v>
      </c>
      <c r="E53" s="5"/>
      <c r="F53" s="5"/>
    </row>
    <row r="54" ht="15.75" customHeight="1">
      <c r="A54" s="5">
        <v>125.0</v>
      </c>
      <c r="B54" s="5">
        <v>95.0</v>
      </c>
      <c r="C54" s="5" t="str">
        <f>VLOOKUP(A54,movies!$A$1:$Q$40,2,0)</f>
        <v>Avengers: Endgame</v>
      </c>
      <c r="D54" s="5" t="str">
        <f>VLOOKUP(B54,actors!$A$1:$C$68,2,0)</f>
        <v>Chris Evans</v>
      </c>
      <c r="E54" s="5"/>
      <c r="F54" s="5"/>
    </row>
    <row r="55" ht="15.75" customHeight="1">
      <c r="A55" s="5">
        <v>125.0</v>
      </c>
      <c r="B55" s="5">
        <v>54.0</v>
      </c>
      <c r="C55" s="5" t="str">
        <f>VLOOKUP(A55,movies!$A$1:$Q$40,2,0)</f>
        <v>Avengers: Endgame</v>
      </c>
      <c r="D55" s="5" t="str">
        <f>VLOOKUP(B55,actors!$A$1:$C$68,2,0)</f>
        <v>Chris Hemsworth</v>
      </c>
      <c r="E55" s="5"/>
      <c r="F55" s="5"/>
    </row>
    <row r="56" ht="15.75" customHeight="1">
      <c r="A56" s="5">
        <v>126.0</v>
      </c>
      <c r="B56" s="5">
        <v>94.0</v>
      </c>
      <c r="C56" s="5" t="str">
        <f>VLOOKUP(A56,movies!$A$1:$Q$40,2,0)</f>
        <v>Avengers: Infinity War</v>
      </c>
      <c r="D56" s="5" t="str">
        <f>VLOOKUP(B56,actors!$A$1:$C$68,2,0)</f>
        <v>Robert Downey Jr.</v>
      </c>
      <c r="E56" s="5"/>
      <c r="F56" s="5"/>
    </row>
    <row r="57" ht="15.75" customHeight="1">
      <c r="A57" s="5">
        <v>126.0</v>
      </c>
      <c r="B57" s="5">
        <v>95.0</v>
      </c>
      <c r="C57" s="5" t="str">
        <f>VLOOKUP(A57,movies!$A$1:$Q$40,2,0)</f>
        <v>Avengers: Infinity War</v>
      </c>
      <c r="D57" s="5" t="str">
        <f>VLOOKUP(B57,actors!$A$1:$C$68,2,0)</f>
        <v>Chris Evans</v>
      </c>
      <c r="E57" s="5"/>
      <c r="F57" s="5"/>
    </row>
    <row r="58" ht="15.75" customHeight="1">
      <c r="A58" s="5">
        <v>126.0</v>
      </c>
      <c r="B58" s="5">
        <v>54.0</v>
      </c>
      <c r="C58" s="5" t="str">
        <f>VLOOKUP(A58,movies!$A$1:$Q$40,2,0)</f>
        <v>Avengers: Infinity War</v>
      </c>
      <c r="D58" s="5" t="str">
        <f>VLOOKUP(B58,actors!$A$1:$C$68,2,0)</f>
        <v>Chris Hemsworth</v>
      </c>
      <c r="E58" s="5"/>
      <c r="F58" s="5"/>
    </row>
    <row r="59" ht="15.75" customHeight="1">
      <c r="A59" s="5">
        <v>127.0</v>
      </c>
      <c r="B59" s="5">
        <v>150.0</v>
      </c>
      <c r="C59" s="5" t="str">
        <f>VLOOKUP(A59,movies!$A$1:$Q$40,2,0)</f>
        <v>Pather Panchali</v>
      </c>
      <c r="D59" s="5" t="str">
        <f>VLOOKUP(B59,actors!$A$1:$C$68,2,0)</f>
        <v>Kanu Banerjee</v>
      </c>
      <c r="E59" s="5"/>
      <c r="F59" s="5"/>
    </row>
    <row r="60" ht="15.75" customHeight="1">
      <c r="A60" s="5">
        <v>127.0</v>
      </c>
      <c r="B60" s="5">
        <v>151.0</v>
      </c>
      <c r="C60" s="5" t="str">
        <f>VLOOKUP(A60,movies!$A$1:$Q$40,2,0)</f>
        <v>Pather Panchali</v>
      </c>
      <c r="D60" s="5" t="str">
        <f>VLOOKUP(B60,actors!$A$1:$C$68,2,0)</f>
        <v>Karuna Banerjee</v>
      </c>
      <c r="E60" s="5"/>
      <c r="F60" s="5"/>
    </row>
    <row r="61" ht="15.75" customHeight="1">
      <c r="A61" s="5">
        <v>128.0</v>
      </c>
      <c r="B61" s="5">
        <v>61.0</v>
      </c>
      <c r="C61" s="5" t="str">
        <f>VLOOKUP(A61,movies!$A$1:$Q$40,2,0)</f>
        <v>Taare Zameen Par</v>
      </c>
      <c r="D61" s="5" t="str">
        <f>VLOOKUP(B61,actors!$A$1:$C$68,2,0)</f>
        <v>Aamir Khan</v>
      </c>
      <c r="E61" s="5"/>
      <c r="F61" s="5"/>
    </row>
    <row r="62" ht="15.75" customHeight="1">
      <c r="A62" s="5">
        <v>128.0</v>
      </c>
      <c r="B62" s="5">
        <v>152.0</v>
      </c>
      <c r="C62" s="5" t="str">
        <f>VLOOKUP(A62,movies!$A$1:$Q$40,2,0)</f>
        <v>Taare Zameen Par</v>
      </c>
      <c r="D62" s="5" t="str">
        <f>VLOOKUP(B62,actors!$A$1:$C$68,2,0)</f>
        <v>Darsheel Safary</v>
      </c>
      <c r="E62" s="5"/>
      <c r="F62" s="5"/>
    </row>
    <row r="63" ht="15.75" customHeight="1">
      <c r="A63" s="5">
        <v>129.0</v>
      </c>
      <c r="B63" s="5">
        <v>51.0</v>
      </c>
      <c r="C63" s="5" t="str">
        <f>VLOOKUP(A63,movies!$A$1:$Q$40,2,0)</f>
        <v>Munna Bhai M.B.B.S.</v>
      </c>
      <c r="D63" s="5" t="str">
        <f>VLOOKUP(B63,actors!$A$1:$C$68,2,0)</f>
        <v>Sanjay Dutt</v>
      </c>
      <c r="E63" s="5"/>
      <c r="F63" s="5"/>
    </row>
    <row r="64" ht="15.75" customHeight="1">
      <c r="A64" s="5">
        <v>129.0</v>
      </c>
      <c r="B64" s="5">
        <v>153.0</v>
      </c>
      <c r="C64" s="5" t="str">
        <f>VLOOKUP(A64,movies!$A$1:$Q$40,2,0)</f>
        <v>Munna Bhai M.B.B.S.</v>
      </c>
      <c r="D64" s="5" t="str">
        <f>VLOOKUP(B64,actors!$A$1:$C$68,2,0)</f>
        <v>Sunil Dutt</v>
      </c>
      <c r="E64" s="5"/>
      <c r="F64" s="5"/>
    </row>
    <row r="65" ht="15.75" customHeight="1">
      <c r="A65" s="5">
        <v>130.0</v>
      </c>
      <c r="B65" s="5">
        <v>61.0</v>
      </c>
      <c r="C65" s="5" t="str">
        <f>VLOOKUP(A65,movies!$A$1:$Q$40,2,0)</f>
        <v>PK</v>
      </c>
      <c r="D65" s="5" t="str">
        <f>VLOOKUP(B65,actors!$A$1:$C$68,2,0)</f>
        <v>Aamir Khan</v>
      </c>
      <c r="E65" s="5"/>
      <c r="F65" s="5"/>
    </row>
    <row r="66" ht="15.75" customHeight="1">
      <c r="A66" s="5">
        <v>130.0</v>
      </c>
      <c r="B66" s="5">
        <v>154.0</v>
      </c>
      <c r="C66" s="5" t="str">
        <f>VLOOKUP(A66,movies!$A$1:$Q$40,2,0)</f>
        <v>PK</v>
      </c>
      <c r="D66" s="5" t="str">
        <f>VLOOKUP(B66,actors!$A$1:$C$68,2,0)</f>
        <v>Anushka Sharma</v>
      </c>
      <c r="E66" s="5"/>
      <c r="F66" s="5"/>
    </row>
    <row r="67" ht="15.75" customHeight="1">
      <c r="A67" s="5">
        <v>131.0</v>
      </c>
      <c r="B67" s="5">
        <v>155.0</v>
      </c>
      <c r="C67" s="5" t="str">
        <f>VLOOKUP(A67,movies!$A$1:$Q$40,2,0)</f>
        <v>Sanju</v>
      </c>
      <c r="D67" s="5" t="str">
        <f>VLOOKUP(B67,actors!$A$1:$C$68,2,0)</f>
        <v>Ranbir Kapoor</v>
      </c>
      <c r="E67" s="5"/>
      <c r="F67" s="5"/>
    </row>
    <row r="68" ht="15.75" customHeight="1">
      <c r="A68" s="5">
        <v>131.0</v>
      </c>
      <c r="B68" s="5">
        <v>154.0</v>
      </c>
      <c r="C68" s="5" t="str">
        <f>VLOOKUP(A68,movies!$A$1:$Q$40,2,0)</f>
        <v>Sanju</v>
      </c>
      <c r="D68" s="5" t="str">
        <f>VLOOKUP(B68,actors!$A$1:$C$68,2,0)</f>
        <v>Anushka Sharma</v>
      </c>
      <c r="E68" s="5"/>
      <c r="F68" s="5"/>
    </row>
    <row r="69" ht="15.75" customHeight="1">
      <c r="A69" s="5">
        <v>132.0</v>
      </c>
      <c r="B69" s="5">
        <v>156.0</v>
      </c>
      <c r="C69" s="5" t="str">
        <f>VLOOKUP(A69,movies!$A$1:$Q$40,2,0)</f>
        <v>Pushpa: The Rise - Part 1</v>
      </c>
      <c r="D69" s="5" t="str">
        <f>VLOOKUP(B69,actors!$A$1:$C$68,2,0)</f>
        <v>Allu Arjun</v>
      </c>
      <c r="E69" s="5"/>
      <c r="F69" s="5"/>
    </row>
    <row r="70" ht="15.75" customHeight="1">
      <c r="A70" s="5">
        <v>132.0</v>
      </c>
      <c r="B70" s="5">
        <v>157.0</v>
      </c>
      <c r="C70" s="5" t="str">
        <f>VLOOKUP(A70,movies!$A$1:$Q$40,2,0)</f>
        <v>Pushpa: The Rise - Part 1</v>
      </c>
      <c r="D70" s="5" t="str">
        <f>VLOOKUP(B70,actors!$A$1:$C$68,2,0)</f>
        <v>Fahadh Faasil</v>
      </c>
      <c r="E70" s="5"/>
      <c r="F70" s="5"/>
    </row>
    <row r="71" ht="15.75" customHeight="1">
      <c r="A71" s="5">
        <v>133.0</v>
      </c>
      <c r="B71" s="5">
        <v>158.0</v>
      </c>
      <c r="C71" s="5" t="str">
        <f>VLOOKUP(A71,movies!$A$1:$Q$40,2,0)</f>
        <v>RRR</v>
      </c>
      <c r="D71" s="5" t="str">
        <f>VLOOKUP(B71,actors!$A$1:$C$68,2,0)</f>
        <v>N. T. Rama Rao Jr.</v>
      </c>
      <c r="E71" s="5"/>
      <c r="F71" s="5"/>
    </row>
    <row r="72" ht="15.75" customHeight="1">
      <c r="A72" s="5">
        <v>133.0</v>
      </c>
      <c r="B72" s="5">
        <v>159.0</v>
      </c>
      <c r="C72" s="5" t="str">
        <f>VLOOKUP(A72,movies!$A$1:$Q$40,2,0)</f>
        <v>RRR</v>
      </c>
      <c r="D72" s="5" t="str">
        <f>VLOOKUP(B72,actors!$A$1:$C$68,2,0)</f>
        <v>Ram Charan</v>
      </c>
      <c r="E72" s="5"/>
      <c r="F72" s="5"/>
    </row>
    <row r="73" ht="15.75" customHeight="1">
      <c r="A73" s="5">
        <v>134.0</v>
      </c>
      <c r="B73" s="5">
        <v>160.0</v>
      </c>
      <c r="C73" s="5" t="str">
        <f>VLOOKUP(A73,movies!$A$1:$Q$40,2,0)</f>
        <v>Baahubali: The Beginning</v>
      </c>
      <c r="D73" s="5" t="str">
        <f>VLOOKUP(B73,actors!$A$1:$C$68,2,0)</f>
        <v>Prabhas</v>
      </c>
      <c r="E73" s="5"/>
      <c r="F73" s="5"/>
    </row>
    <row r="74" ht="15.75" customHeight="1">
      <c r="A74" s="5">
        <v>134.0</v>
      </c>
      <c r="B74" s="5">
        <v>161.0</v>
      </c>
      <c r="C74" s="5" t="str">
        <f>VLOOKUP(A74,movies!$A$1:$Q$40,2,0)</f>
        <v>Baahubali: The Beginning</v>
      </c>
      <c r="D74" s="5" t="str">
        <f>VLOOKUP(B74,actors!$A$1:$C$68,2,0)</f>
        <v>Rana Daggubati</v>
      </c>
      <c r="E74" s="5"/>
      <c r="F74" s="5"/>
    </row>
    <row r="75" ht="15.75" customHeight="1">
      <c r="A75" s="5">
        <v>135.0</v>
      </c>
      <c r="B75" s="5">
        <v>162.0</v>
      </c>
      <c r="C75" s="5" t="str">
        <f>VLOOKUP(A75,movies!$A$1:$Q$40,2,0)</f>
        <v>The Kashmir Files</v>
      </c>
      <c r="D75" s="5" t="str">
        <f>VLOOKUP(B75,actors!$A$1:$C$68,2,0)</f>
        <v>Mithun Chakraborty</v>
      </c>
      <c r="E75" s="5"/>
      <c r="F75" s="5"/>
    </row>
    <row r="76" ht="15.75" customHeight="1">
      <c r="A76" s="5">
        <v>135.0</v>
      </c>
      <c r="B76" s="5">
        <v>163.0</v>
      </c>
      <c r="C76" s="5" t="str">
        <f>VLOOKUP(A76,movies!$A$1:$Q$40,2,0)</f>
        <v>The Kashmir Files</v>
      </c>
      <c r="D76" s="5" t="str">
        <f>VLOOKUP(B76,actors!$A$1:$C$68,2,0)</f>
        <v>Anupam Kher</v>
      </c>
      <c r="E76" s="5"/>
      <c r="F76" s="5"/>
    </row>
    <row r="77" ht="15.75" customHeight="1">
      <c r="A77" s="5">
        <v>136.0</v>
      </c>
      <c r="B77" s="5">
        <v>164.0</v>
      </c>
      <c r="C77" s="5" t="str">
        <f>VLOOKUP(A77,movies!$A$1:$Q$40,2,0)</f>
        <v>Bajrangi Bhaijaan</v>
      </c>
      <c r="D77" s="5" t="str">
        <f>VLOOKUP(B77,actors!$A$1:$C$68,2,0)</f>
        <v>Salman Khan</v>
      </c>
      <c r="E77" s="5"/>
      <c r="F77" s="5"/>
    </row>
    <row r="78" ht="15.75" customHeight="1">
      <c r="A78" s="5">
        <v>136.0</v>
      </c>
      <c r="B78" s="5">
        <v>165.0</v>
      </c>
      <c r="C78" s="5" t="str">
        <f>VLOOKUP(A78,movies!$A$1:$Q$40,2,0)</f>
        <v>Bajrangi Bhaijaan</v>
      </c>
      <c r="D78" s="5" t="str">
        <f>VLOOKUP(B78,actors!$A$1:$C$68,2,0)</f>
        <v>Nawazuddin Siddiqui</v>
      </c>
      <c r="E78" s="5"/>
      <c r="F78" s="5"/>
    </row>
    <row r="79" ht="15.75" customHeight="1">
      <c r="A79" s="5">
        <v>137.0</v>
      </c>
      <c r="B79" s="5">
        <v>95.0</v>
      </c>
      <c r="C79" s="5" t="str">
        <f>VLOOKUP(A79,movies!$A$1:$Q$40,2,0)</f>
        <v>Captain America: The First Avenger</v>
      </c>
      <c r="D79" s="5" t="str">
        <f>VLOOKUP(B79,actors!$A$1:$C$68,2,0)</f>
        <v>Chris Evans</v>
      </c>
      <c r="E79" s="5"/>
      <c r="F79" s="5"/>
    </row>
    <row r="80" ht="15.75" customHeight="1">
      <c r="A80" s="5">
        <v>137.0</v>
      </c>
      <c r="B80" s="5">
        <v>166.0</v>
      </c>
      <c r="C80" s="5" t="str">
        <f>VLOOKUP(A80,movies!$A$1:$Q$40,2,0)</f>
        <v>Captain America: The First Avenger</v>
      </c>
      <c r="D80" s="5" t="str">
        <f>VLOOKUP(B80,actors!$A$1:$C$68,2,0)</f>
        <v>Tommy Lee Jones</v>
      </c>
      <c r="E80" s="5"/>
      <c r="F80" s="5"/>
    </row>
    <row r="81" ht="15.75" customHeight="1">
      <c r="A81" s="5">
        <v>138.0</v>
      </c>
      <c r="B81" s="5">
        <v>95.0</v>
      </c>
      <c r="C81" s="5" t="str">
        <f>VLOOKUP(A81,movies!$A$1:$Q$40,2,0)</f>
        <v>Captain America: The Winter Soldier</v>
      </c>
      <c r="D81" s="5" t="str">
        <f>VLOOKUP(B81,actors!$A$1:$C$68,2,0)</f>
        <v>Chris Evans</v>
      </c>
      <c r="E81" s="5"/>
      <c r="F81" s="5"/>
    </row>
    <row r="82" ht="15.75" customHeight="1">
      <c r="A82" s="5">
        <v>138.0</v>
      </c>
      <c r="B82" s="5">
        <v>167.0</v>
      </c>
      <c r="C82" s="5" t="str">
        <f>VLOOKUP(A82,movies!$A$1:$Q$40,2,0)</f>
        <v>Captain America: The Winter Soldier</v>
      </c>
      <c r="D82" s="5" t="str">
        <f>VLOOKUP(B82,actors!$A$1:$C$68,2,0)</f>
        <v>Sebastian Stan</v>
      </c>
      <c r="E82" s="5"/>
      <c r="F82" s="5"/>
    </row>
    <row r="83" ht="15.75" customHeight="1">
      <c r="A83" s="5">
        <v>139.0</v>
      </c>
      <c r="B83" s="5">
        <v>164.0</v>
      </c>
      <c r="C83" s="5" t="str">
        <f>VLOOKUP(A83,movies!$A$1:$Q$40,2,0)</f>
        <v>Race 3</v>
      </c>
      <c r="D83" s="5" t="str">
        <f>VLOOKUP(B83,actors!$A$1:$C$68,2,0)</f>
        <v>Salman Khan</v>
      </c>
      <c r="E83" s="5"/>
      <c r="F83" s="5"/>
    </row>
    <row r="84" ht="15.75" customHeight="1">
      <c r="A84" s="5">
        <v>139.0</v>
      </c>
      <c r="B84" s="5">
        <v>168.0</v>
      </c>
      <c r="C84" s="5" t="str">
        <f>VLOOKUP(A84,movies!$A$1:$Q$40,2,0)</f>
        <v>Race 3</v>
      </c>
      <c r="D84" s="5" t="str">
        <f>VLOOKUP(B84,actors!$A$1:$C$68,2,0)</f>
        <v>Anil Kapoor</v>
      </c>
      <c r="E84" s="5"/>
      <c r="F84" s="5"/>
    </row>
    <row r="85" ht="15.75" customHeight="1">
      <c r="A85" s="5">
        <v>140.0</v>
      </c>
      <c r="B85" s="5">
        <v>169.0</v>
      </c>
      <c r="C85" s="5" t="str">
        <f>VLOOKUP(A85,movies!$A$1:$Q$40,2,0)</f>
        <v>Shershaah</v>
      </c>
      <c r="D85" s="5" t="str">
        <f>VLOOKUP(B85,actors!$A$1:$C$68,2,0)</f>
        <v>Sidharth Malhotra</v>
      </c>
      <c r="E85" s="5"/>
      <c r="F85" s="5"/>
    </row>
    <row r="86" ht="15.75" customHeight="1">
      <c r="A86" s="5">
        <v>140.0</v>
      </c>
      <c r="B86" s="5">
        <v>170.0</v>
      </c>
      <c r="C86" s="5" t="str">
        <f>VLOOKUP(A86,movies!$A$1:$Q$40,2,0)</f>
        <v>Shershaah</v>
      </c>
      <c r="D86" s="5" t="str">
        <f>VLOOKUP(B86,actors!$A$1:$C$68,2,0)</f>
        <v>Kiara Advani</v>
      </c>
      <c r="E86" s="5"/>
      <c r="F86" s="5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7.86"/>
  </cols>
  <sheetData>
    <row r="1">
      <c r="A1" s="18" t="s">
        <v>188</v>
      </c>
      <c r="B1" s="18" t="s">
        <v>189</v>
      </c>
      <c r="C1" s="18" t="s">
        <v>190</v>
      </c>
    </row>
    <row r="2">
      <c r="A2" s="5">
        <f>IFERROR(__xludf.DUMMYFUNCTION("UNIQUE(movie_actor!$A$2:$A$86)
"),101.0)</f>
        <v>101</v>
      </c>
      <c r="B2" s="5" t="str">
        <f>IFERROR(__xludf.DUMMYFUNCTION("IFERROR(TEXTJOIN("", "", TRUE, FILTER(movie_actor!D2:D86, movie_actor!A2:A86 = A2)), """")
"),"Yash, Sanjay Dutt")</f>
        <v>Yash, Sanjay Dutt</v>
      </c>
      <c r="C2" s="7" t="str">
        <f>VLOOKUP(A2,movie_actor!$A$1:$D$86,3,0)</f>
        <v>K.G.F: Chapter 2</v>
      </c>
      <c r="E2" s="5"/>
    </row>
    <row r="3">
      <c r="A3" s="5">
        <f>IFERROR(__xludf.DUMMYFUNCTION("""COMPUTED_VALUE"""),102.0)</f>
        <v>102</v>
      </c>
      <c r="B3" s="5" t="str">
        <f>IFERROR(__xludf.DUMMYFUNCTION("IFERROR(TEXTJOIN("", "", TRUE, FILTER(movie_actor!D3:D87, movie_actor!A3:A87 = A3)), """")
"),"Benedict Cumberbatch, Elizabeth Olsen")</f>
        <v>Benedict Cumberbatch, Elizabeth Olsen</v>
      </c>
      <c r="C3" s="7" t="str">
        <f>VLOOKUP(A3,movie_actor!$A$1:$D$86,3,0)</f>
        <v>Doctor Strange in the Multiverse of Madness</v>
      </c>
      <c r="E3" s="5"/>
    </row>
    <row r="4">
      <c r="A4" s="5">
        <f>IFERROR(__xludf.DUMMYFUNCTION("""COMPUTED_VALUE"""),103.0)</f>
        <v>103</v>
      </c>
      <c r="B4" s="5" t="str">
        <f>IFERROR(__xludf.DUMMYFUNCTION("IFERROR(TEXTJOIN("", "", TRUE, FILTER(movie_actor!D4:D88, movie_actor!A4:A88 = A4)), """")
"),"Chris Hemsworth, Natalie Portman, Tom Hiddleston")</f>
        <v>Chris Hemsworth, Natalie Portman, Tom Hiddleston</v>
      </c>
      <c r="C4" s="7" t="str">
        <f>VLOOKUP(A4,movie_actor!$A$1:$D$86,3,0)</f>
        <v>Thor: The Dark World</v>
      </c>
      <c r="E4" s="5"/>
    </row>
    <row r="5">
      <c r="A5" s="5">
        <f>IFERROR(__xludf.DUMMYFUNCTION("""COMPUTED_VALUE"""),104.0)</f>
        <v>104</v>
      </c>
      <c r="B5" s="5" t="str">
        <f>IFERROR(__xludf.DUMMYFUNCTION("IFERROR(TEXTJOIN("", "", TRUE, FILTER(movie_actor!D5:D89, movie_actor!A5:A89 = A5)), """")
"),"Chris Hemsworth, Tom Hiddleston")</f>
        <v>Chris Hemsworth, Tom Hiddleston</v>
      </c>
      <c r="C5" s="7" t="str">
        <f>VLOOKUP(A5,movie_actor!$A$1:$D$86,3,0)</f>
        <v>Thor: Ragnarok</v>
      </c>
      <c r="E5" s="5"/>
    </row>
    <row r="6">
      <c r="A6" s="5">
        <f>IFERROR(__xludf.DUMMYFUNCTION("""COMPUTED_VALUE"""),105.0)</f>
        <v>105</v>
      </c>
      <c r="B6" s="5" t="str">
        <f>IFERROR(__xludf.DUMMYFUNCTION("IFERROR(TEXTJOIN("", "", TRUE, FILTER(movie_actor!D6:D90, movie_actor!A6:A90 = A6)), """")
"),"Chris Hemsworth, Natalie Portman")</f>
        <v>Chris Hemsworth, Natalie Portman</v>
      </c>
      <c r="C6" s="7" t="str">
        <f>VLOOKUP(A6,movie_actor!$A$1:$D$86,3,0)</f>
        <v>Thor: Love and Thunder</v>
      </c>
      <c r="E6" s="5"/>
    </row>
    <row r="7">
      <c r="A7" s="5">
        <f>IFERROR(__xludf.DUMMYFUNCTION("""COMPUTED_VALUE"""),106.0)</f>
        <v>106</v>
      </c>
      <c r="B7" s="5" t="str">
        <f>IFERROR(__xludf.DUMMYFUNCTION("IFERROR(TEXTJOIN("", "", TRUE, FILTER(movie_actor!D7:D91, movie_actor!A7:A91 = A7)), """")
"),"Amitabh Bachchan, Jaya Bachchan")</f>
        <v>Amitabh Bachchan, Jaya Bachchan</v>
      </c>
      <c r="C7" s="7" t="str">
        <f>VLOOKUP(A7,movie_actor!$A$1:$D$86,3,0)</f>
        <v>Sholay</v>
      </c>
      <c r="E7" s="5"/>
    </row>
    <row r="8">
      <c r="A8" s="5">
        <f>IFERROR(__xludf.DUMMYFUNCTION("""COMPUTED_VALUE"""),107.0)</f>
        <v>107</v>
      </c>
      <c r="B8" s="5" t="str">
        <f>IFERROR(__xludf.DUMMYFUNCTION("IFERROR(TEXTJOIN("", "", TRUE, FILTER(movie_actor!D8:D92, movie_actor!A8:A92 = A8)), """")
"),"Shah Rukh Khan, Kajol")</f>
        <v>Shah Rukh Khan, Kajol</v>
      </c>
      <c r="C8" s="7" t="str">
        <f>VLOOKUP(A8,movie_actor!$A$1:$D$86,3,0)</f>
        <v>Dilwale Dulhania Le Jayenge</v>
      </c>
      <c r="E8" s="5"/>
    </row>
    <row r="9">
      <c r="A9" s="5">
        <f>IFERROR(__xludf.DUMMYFUNCTION("""COMPUTED_VALUE"""),108.0)</f>
        <v>108</v>
      </c>
      <c r="B9" s="5" t="str">
        <f>IFERROR(__xludf.DUMMYFUNCTION("IFERROR(TEXTJOIN("", "", TRUE, FILTER(movie_actor!D9:D93, movie_actor!A9:A93 = A9)), """")
"),"Aamir Khan, R. Madhavan, Sharman Joshi")</f>
        <v>Aamir Khan, R. Madhavan, Sharman Joshi</v>
      </c>
      <c r="C9" s="7" t="str">
        <f>VLOOKUP(A9,movie_actor!$A$1:$D$86,3,0)</f>
        <v>3 Idiots</v>
      </c>
      <c r="E9" s="5"/>
    </row>
    <row r="10">
      <c r="A10" s="5">
        <f>IFERROR(__xludf.DUMMYFUNCTION("""COMPUTED_VALUE"""),109.0)</f>
        <v>109</v>
      </c>
      <c r="B10" s="5" t="str">
        <f>IFERROR(__xludf.DUMMYFUNCTION("IFERROR(TEXTJOIN("", "", TRUE, FILTER(movie_actor!D10:D94, movie_actor!A10:A94 = A10)), """")
"),"Shah Rukh Khan, Amitabh Bachchan, Hrithik Roshan")</f>
        <v>Shah Rukh Khan, Amitabh Bachchan, Hrithik Roshan</v>
      </c>
      <c r="C10" s="7" t="str">
        <f>VLOOKUP(A10,movie_actor!$A$1:$D$86,3,0)</f>
        <v>Kabhi Khushi Kabhie Gham</v>
      </c>
      <c r="E10" s="5"/>
    </row>
    <row r="11">
      <c r="A11" s="5">
        <f>IFERROR(__xludf.DUMMYFUNCTION("""COMPUTED_VALUE"""),110.0)</f>
        <v>110</v>
      </c>
      <c r="B11" s="5" t="str">
        <f>IFERROR(__xludf.DUMMYFUNCTION("IFERROR(TEXTJOIN("", "", TRUE, FILTER(movie_actor!D11:D95, movie_actor!A11:A95 = A11)), """")
"),"Ranveer Singh, Deepika Padukone")</f>
        <v>Ranveer Singh, Deepika Padukone</v>
      </c>
      <c r="C11" s="7" t="str">
        <f>VLOOKUP(A11,movie_actor!$A$1:$D$86,3,0)</f>
        <v>Bajirao Mastani</v>
      </c>
      <c r="E11" s="5"/>
    </row>
    <row r="12">
      <c r="A12" s="5">
        <f>IFERROR(__xludf.DUMMYFUNCTION("""COMPUTED_VALUE"""),111.0)</f>
        <v>111</v>
      </c>
      <c r="B12" s="5" t="str">
        <f>IFERROR(__xludf.DUMMYFUNCTION("IFERROR(TEXTJOIN("", "", TRUE, FILTER(movie_actor!D12:D96, movie_actor!A12:A96 = A12)), """")
"),"Tim Robbins, Morgan Freeman")</f>
        <v>Tim Robbins, Morgan Freeman</v>
      </c>
      <c r="C12" s="7" t="str">
        <f>VLOOKUP(A12,movie_actor!$A$1:$D$86,3,0)</f>
        <v>The Shawshank Redemption</v>
      </c>
      <c r="E12" s="5"/>
    </row>
    <row r="13">
      <c r="A13" s="5">
        <f>IFERROR(__xludf.DUMMYFUNCTION("""COMPUTED_VALUE"""),112.0)</f>
        <v>112</v>
      </c>
      <c r="B13" s="5" t="str">
        <f>IFERROR(__xludf.DUMMYFUNCTION("IFERROR(TEXTJOIN("", "", TRUE, FILTER(movie_actor!D13:D97, movie_actor!A13:A97 = A13)), """")
"),"Leonardo DiCaprio, Ken Watanabe")</f>
        <v>Leonardo DiCaprio, Ken Watanabe</v>
      </c>
      <c r="C13" s="7" t="str">
        <f>VLOOKUP(A13,movie_actor!$A$1:$D$86,3,0)</f>
        <v>Inception</v>
      </c>
      <c r="E13" s="5"/>
    </row>
    <row r="14">
      <c r="A14" s="5">
        <f>IFERROR(__xludf.DUMMYFUNCTION("""COMPUTED_VALUE"""),113.0)</f>
        <v>113</v>
      </c>
      <c r="B14" s="5" t="str">
        <f>IFERROR(__xludf.DUMMYFUNCTION("IFERROR(TEXTJOIN("", "", TRUE, FILTER(movie_actor!D14:D98, movie_actor!A14:A98 = A14)), """")
"),"Matthew McConaughey, Anne Hathaway")</f>
        <v>Matthew McConaughey, Anne Hathaway</v>
      </c>
      <c r="C14" s="7" t="str">
        <f>VLOOKUP(A14,movie_actor!$A$1:$D$86,3,0)</f>
        <v>Interstellar</v>
      </c>
      <c r="E14" s="5"/>
    </row>
    <row r="15">
      <c r="A15" s="5">
        <f>IFERROR(__xludf.DUMMYFUNCTION("""COMPUTED_VALUE"""),114.0)</f>
        <v>114</v>
      </c>
      <c r="B15" s="5" t="str">
        <f>IFERROR(__xludf.DUMMYFUNCTION("IFERROR(TEXTJOIN("", "", TRUE, FILTER(movie_actor!D15:D99, movie_actor!A15:A99 = A15)), """")
"),"John David Washington, Robert Pattinson")</f>
        <v>John David Washington, Robert Pattinson</v>
      </c>
      <c r="C15" s="7" t="str">
        <f>VLOOKUP(A15,movie_actor!$A$1:$D$86,3,0)</f>
        <v>#N/A</v>
      </c>
      <c r="E15" s="5"/>
    </row>
    <row r="16">
      <c r="A16" s="5">
        <f>IFERROR(__xludf.DUMMYFUNCTION("""COMPUTED_VALUE"""),115.0)</f>
        <v>115</v>
      </c>
      <c r="B16" s="5" t="str">
        <f>IFERROR(__xludf.DUMMYFUNCTION("IFERROR(TEXTJOIN("", "", TRUE, FILTER(movie_actor!D16:D100, movie_actor!A16:A100 = A16)), """")
"),"Will Smith, Thandiwe Newton")</f>
        <v>Will Smith, Thandiwe Newton</v>
      </c>
      <c r="C16" s="7" t="str">
        <f>VLOOKUP(A16,movie_actor!$A$1:$D$86,3,0)</f>
        <v>The Pursuit of Happyness</v>
      </c>
      <c r="E16" s="5"/>
    </row>
    <row r="17">
      <c r="A17" s="5">
        <f>IFERROR(__xludf.DUMMYFUNCTION("""COMPUTED_VALUE"""),116.0)</f>
        <v>116</v>
      </c>
      <c r="B17" s="5" t="str">
        <f>IFERROR(__xludf.DUMMYFUNCTION("IFERROR(TEXTJOIN("", "", TRUE, FILTER(movie_actor!D17:D101, movie_actor!A17:A101 = A17)), """")
"),"Russell Crowe, Joaquin Phoenix")</f>
        <v>Russell Crowe, Joaquin Phoenix</v>
      </c>
      <c r="C17" s="7" t="str">
        <f>VLOOKUP(A17,movie_actor!$A$1:$D$86,3,0)</f>
        <v>Gladiator</v>
      </c>
      <c r="E17" s="5"/>
    </row>
    <row r="18">
      <c r="A18" s="5">
        <f>IFERROR(__xludf.DUMMYFUNCTION("""COMPUTED_VALUE"""),117.0)</f>
        <v>117</v>
      </c>
      <c r="B18" s="5" t="str">
        <f>IFERROR(__xludf.DUMMYFUNCTION("IFERROR(TEXTJOIN("", "", TRUE, FILTER(movie_actor!D18:D102, movie_actor!A18:A102 = A18)), """")
"),"Leonardo DiCaprio, Kate Winslet")</f>
        <v>Leonardo DiCaprio, Kate Winslet</v>
      </c>
      <c r="C18" s="7" t="str">
        <f>VLOOKUP(A18,movie_actor!$A$1:$D$86,3,0)</f>
        <v>Titanic</v>
      </c>
      <c r="E18" s="5"/>
    </row>
    <row r="19">
      <c r="A19" s="5">
        <f>IFERROR(__xludf.DUMMYFUNCTION("""COMPUTED_VALUE"""),118.0)</f>
        <v>118</v>
      </c>
      <c r="B19" s="5" t="str">
        <f>IFERROR(__xludf.DUMMYFUNCTION("IFERROR(TEXTJOIN("", "", TRUE, FILTER(movie_actor!D19:D103, movie_actor!A19:A103 = A19)), """")
"),"James Stewart, Donna Reed")</f>
        <v>James Stewart, Donna Reed</v>
      </c>
      <c r="C19" s="7" t="str">
        <f>VLOOKUP(A19,movie_actor!$A$1:$D$86,3,0)</f>
        <v>It's a Wonderful Life</v>
      </c>
      <c r="E19" s="5"/>
    </row>
    <row r="20">
      <c r="A20" s="5">
        <f>IFERROR(__xludf.DUMMYFUNCTION("""COMPUTED_VALUE"""),119.0)</f>
        <v>119</v>
      </c>
      <c r="B20" s="5" t="str">
        <f>IFERROR(__xludf.DUMMYFUNCTION("IFERROR(TEXTJOIN("", "", TRUE, FILTER(movie_actor!D20:D104, movie_actor!A20:A104 = A20)), """")
"),"Sam Worthington, Zoe Saldana")</f>
        <v>Sam Worthington, Zoe Saldana</v>
      </c>
      <c r="C20" s="7" t="str">
        <f>VLOOKUP(A20,movie_actor!$A$1:$D$86,3,0)</f>
        <v>Avatar</v>
      </c>
      <c r="E20" s="5"/>
    </row>
    <row r="21">
      <c r="A21" s="5">
        <f>IFERROR(__xludf.DUMMYFUNCTION("""COMPUTED_VALUE"""),120.0)</f>
        <v>120</v>
      </c>
      <c r="B21" s="5" t="str">
        <f>IFERROR(__xludf.DUMMYFUNCTION("IFERROR(TEXTJOIN("", "", TRUE, FILTER(movie_actor!D21:D105, movie_actor!A21:A105 = A21)), """")
"),"Marlon Brando, Al Pacino")</f>
        <v>Marlon Brando, Al Pacino</v>
      </c>
      <c r="C21" s="7" t="str">
        <f>VLOOKUP(A21,movie_actor!$A$1:$D$86,3,0)</f>
        <v>The Godfather</v>
      </c>
      <c r="E21" s="5"/>
    </row>
    <row r="22">
      <c r="A22" s="5">
        <f>IFERROR(__xludf.DUMMYFUNCTION("""COMPUTED_VALUE"""),121.0)</f>
        <v>121</v>
      </c>
      <c r="B22" s="5" t="str">
        <f>IFERROR(__xludf.DUMMYFUNCTION("IFERROR(TEXTJOIN("", "", TRUE, FILTER(movie_actor!D22:D106, movie_actor!A22:A106 = A22)), """")
"),"Christian Bale, Heath Ledger")</f>
        <v>Christian Bale, Heath Ledger</v>
      </c>
      <c r="C22" s="7" t="str">
        <f>VLOOKUP(A22,movie_actor!$A$1:$D$86,3,0)</f>
        <v>The Dark Knight</v>
      </c>
      <c r="E22" s="5"/>
    </row>
    <row r="23">
      <c r="A23" s="5">
        <f>IFERROR(__xludf.DUMMYFUNCTION("""COMPUTED_VALUE"""),122.0)</f>
        <v>122</v>
      </c>
      <c r="B23" s="5" t="str">
        <f>IFERROR(__xludf.DUMMYFUNCTION("IFERROR(TEXTJOIN("", "", TRUE, FILTER(movie_actor!D23:D107, movie_actor!A23:A107 = A23)), """")
"),"Liam Neeson, Ben Kingsley")</f>
        <v>Liam Neeson, Ben Kingsley</v>
      </c>
      <c r="C23" s="7" t="str">
        <f>VLOOKUP(A23,movie_actor!$A$1:$D$86,3,0)</f>
        <v>Schindler's List</v>
      </c>
      <c r="E23" s="5"/>
    </row>
    <row r="24">
      <c r="A24" s="5">
        <f>IFERROR(__xludf.DUMMYFUNCTION("""COMPUTED_VALUE"""),123.0)</f>
        <v>123</v>
      </c>
      <c r="B24" s="5" t="str">
        <f>IFERROR(__xludf.DUMMYFUNCTION("IFERROR(TEXTJOIN("", "", TRUE, FILTER(movie_actor!D24:D108, movie_actor!A24:A108 = A24)), """")
"),"Sam Neill, Laura Dern")</f>
        <v>Sam Neill, Laura Dern</v>
      </c>
      <c r="C24" s="7" t="str">
        <f>VLOOKUP(A24,movie_actor!$A$1:$D$86,3,0)</f>
        <v>Jurassic Park</v>
      </c>
      <c r="E24" s="5"/>
    </row>
    <row r="25">
      <c r="A25" s="5">
        <f>IFERROR(__xludf.DUMMYFUNCTION("""COMPUTED_VALUE"""),124.0)</f>
        <v>124</v>
      </c>
      <c r="B25" s="5" t="str">
        <f>IFERROR(__xludf.DUMMYFUNCTION("IFERROR(TEXTJOIN("", "", TRUE, FILTER(movie_actor!D25:D109, movie_actor!A25:A109 = A25)), """")
"),"Song Kang-ho, Lee Sun-kyun")</f>
        <v>Song Kang-ho, Lee Sun-kyun</v>
      </c>
      <c r="C25" s="7" t="str">
        <f>VLOOKUP(A25,movie_actor!$A$1:$D$86,3,0)</f>
        <v>Parasite</v>
      </c>
      <c r="E25" s="5"/>
    </row>
    <row r="26">
      <c r="A26" s="5">
        <f>IFERROR(__xludf.DUMMYFUNCTION("""COMPUTED_VALUE"""),125.0)</f>
        <v>125</v>
      </c>
      <c r="B26" s="5" t="str">
        <f>IFERROR(__xludf.DUMMYFUNCTION("IFERROR(TEXTJOIN("", "", TRUE, FILTER(movie_actor!D26:D110, movie_actor!A26:A110 = A26)), """")
"),"Robert Downey Jr., Chris Evans, Chris Hemsworth")</f>
        <v>Robert Downey Jr., Chris Evans, Chris Hemsworth</v>
      </c>
      <c r="C26" s="7" t="str">
        <f>VLOOKUP(A26,movie_actor!$A$1:$D$86,3,0)</f>
        <v>Avengers: Endgame</v>
      </c>
      <c r="E26" s="5"/>
    </row>
    <row r="27">
      <c r="A27" s="5">
        <f>IFERROR(__xludf.DUMMYFUNCTION("""COMPUTED_VALUE"""),126.0)</f>
        <v>126</v>
      </c>
      <c r="B27" s="5" t="str">
        <f>IFERROR(__xludf.DUMMYFUNCTION("IFERROR(TEXTJOIN("", "", TRUE, FILTER(movie_actor!D27:D111, movie_actor!A27:A111 = A27)), """")
"),"Robert Downey Jr., Chris Evans, Chris Hemsworth")</f>
        <v>Robert Downey Jr., Chris Evans, Chris Hemsworth</v>
      </c>
      <c r="C27" s="7" t="str">
        <f>VLOOKUP(A27,movie_actor!$A$1:$D$86,3,0)</f>
        <v>Avengers: Infinity War</v>
      </c>
      <c r="E27" s="5"/>
    </row>
    <row r="28">
      <c r="A28" s="5">
        <f>IFERROR(__xludf.DUMMYFUNCTION("""COMPUTED_VALUE"""),127.0)</f>
        <v>127</v>
      </c>
      <c r="B28" s="5" t="str">
        <f>IFERROR(__xludf.DUMMYFUNCTION("IFERROR(TEXTJOIN("", "", TRUE, FILTER(movie_actor!D28:D112, movie_actor!A28:A112 = A28)), """")
"),"Kanu Banerjee, Karuna Banerjee")</f>
        <v>Kanu Banerjee, Karuna Banerjee</v>
      </c>
      <c r="C28" s="7" t="str">
        <f>VLOOKUP(A28,movie_actor!$A$1:$D$86,3,0)</f>
        <v>Pather Panchali</v>
      </c>
      <c r="E28" s="5"/>
    </row>
    <row r="29">
      <c r="A29" s="5">
        <f>IFERROR(__xludf.DUMMYFUNCTION("""COMPUTED_VALUE"""),128.0)</f>
        <v>128</v>
      </c>
      <c r="B29" s="5" t="str">
        <f>IFERROR(__xludf.DUMMYFUNCTION("IFERROR(TEXTJOIN("", "", TRUE, FILTER(movie_actor!D29:D113, movie_actor!A29:A113 = A29)), """")
"),"Aamir Khan, Darsheel Safary")</f>
        <v>Aamir Khan, Darsheel Safary</v>
      </c>
      <c r="C29" s="7" t="str">
        <f>VLOOKUP(A29,movie_actor!$A$1:$D$86,3,0)</f>
        <v>Taare Zameen Par</v>
      </c>
      <c r="E29" s="5"/>
    </row>
    <row r="30">
      <c r="A30" s="5">
        <f>IFERROR(__xludf.DUMMYFUNCTION("""COMPUTED_VALUE"""),129.0)</f>
        <v>129</v>
      </c>
      <c r="B30" s="5" t="str">
        <f>IFERROR(__xludf.DUMMYFUNCTION("IFERROR(TEXTJOIN("", "", TRUE, FILTER(movie_actor!D30:D114, movie_actor!A30:A114 = A30)), """")
"),"Sanjay Dutt, Sunil Dutt")</f>
        <v>Sanjay Dutt, Sunil Dutt</v>
      </c>
      <c r="C30" s="7" t="str">
        <f>VLOOKUP(A30,movie_actor!$A$1:$D$86,3,0)</f>
        <v>Munna Bhai M.B.B.S.</v>
      </c>
      <c r="E30" s="5"/>
    </row>
    <row r="31">
      <c r="A31" s="5">
        <f>IFERROR(__xludf.DUMMYFUNCTION("""COMPUTED_VALUE"""),130.0)</f>
        <v>130</v>
      </c>
      <c r="B31" s="5" t="str">
        <f>IFERROR(__xludf.DUMMYFUNCTION("IFERROR(TEXTJOIN("", "", TRUE, FILTER(movie_actor!D31:D115, movie_actor!A31:A115 = A31)), """")
"),"Aamir Khan, Anushka Sharma")</f>
        <v>Aamir Khan, Anushka Sharma</v>
      </c>
      <c r="C31" s="7" t="str">
        <f>VLOOKUP(A31,movie_actor!$A$1:$D$86,3,0)</f>
        <v>PK</v>
      </c>
      <c r="E31" s="5"/>
    </row>
    <row r="32">
      <c r="A32" s="5">
        <f>IFERROR(__xludf.DUMMYFUNCTION("""COMPUTED_VALUE"""),131.0)</f>
        <v>131</v>
      </c>
      <c r="B32" s="5" t="str">
        <f>IFERROR(__xludf.DUMMYFUNCTION("IFERROR(TEXTJOIN("", "", TRUE, FILTER(movie_actor!D32:D116, movie_actor!A32:A116 = A32)), """")
"),"Ranbir Kapoor, Anushka Sharma")</f>
        <v>Ranbir Kapoor, Anushka Sharma</v>
      </c>
      <c r="C32" s="7" t="str">
        <f>VLOOKUP(A32,movie_actor!$A$1:$D$86,3,0)</f>
        <v>Sanju</v>
      </c>
      <c r="E32" s="5"/>
    </row>
    <row r="33">
      <c r="A33" s="5">
        <f>IFERROR(__xludf.DUMMYFUNCTION("""COMPUTED_VALUE"""),132.0)</f>
        <v>132</v>
      </c>
      <c r="B33" s="5" t="str">
        <f>IFERROR(__xludf.DUMMYFUNCTION("IFERROR(TEXTJOIN("", "", TRUE, FILTER(movie_actor!D33:D117, movie_actor!A33:A117 = A33)), """")
"),"Allu Arjun, Fahadh Faasil")</f>
        <v>Allu Arjun, Fahadh Faasil</v>
      </c>
      <c r="C33" s="7" t="str">
        <f>VLOOKUP(A33,movie_actor!$A$1:$D$86,3,0)</f>
        <v>Pushpa: The Rise - Part 1</v>
      </c>
      <c r="E33" s="5"/>
    </row>
    <row r="34">
      <c r="A34" s="5">
        <f>IFERROR(__xludf.DUMMYFUNCTION("""COMPUTED_VALUE"""),133.0)</f>
        <v>133</v>
      </c>
      <c r="B34" s="5" t="str">
        <f>IFERROR(__xludf.DUMMYFUNCTION("IFERROR(TEXTJOIN("", "", TRUE, FILTER(movie_actor!D34:D118, movie_actor!A34:A118 = A34)), """")
"),"N. T. Rama Rao Jr., Ram Charan")</f>
        <v>N. T. Rama Rao Jr., Ram Charan</v>
      </c>
      <c r="C34" s="7" t="str">
        <f>VLOOKUP(A34,movie_actor!$A$1:$D$86,3,0)</f>
        <v>RRR</v>
      </c>
      <c r="E34" s="5"/>
    </row>
    <row r="35">
      <c r="A35" s="5">
        <f>IFERROR(__xludf.DUMMYFUNCTION("""COMPUTED_VALUE"""),134.0)</f>
        <v>134</v>
      </c>
      <c r="B35" s="5" t="str">
        <f>IFERROR(__xludf.DUMMYFUNCTION("IFERROR(TEXTJOIN("", "", TRUE, FILTER(movie_actor!D35:D119, movie_actor!A35:A119 = A35)), """")
"),"Prabhas, Rana Daggubati")</f>
        <v>Prabhas, Rana Daggubati</v>
      </c>
      <c r="C35" s="7" t="str">
        <f>VLOOKUP(A35,movie_actor!$A$1:$D$86,3,0)</f>
        <v>Baahubali: The Beginning</v>
      </c>
      <c r="E35" s="5"/>
    </row>
    <row r="36">
      <c r="A36" s="5">
        <f>IFERROR(__xludf.DUMMYFUNCTION("""COMPUTED_VALUE"""),135.0)</f>
        <v>135</v>
      </c>
      <c r="B36" s="5" t="str">
        <f>IFERROR(__xludf.DUMMYFUNCTION("IFERROR(TEXTJOIN("", "", TRUE, FILTER(movie_actor!D36:D120, movie_actor!A36:A120 = A36)), """")
"),"Mithun Chakraborty, Anupam Kher")</f>
        <v>Mithun Chakraborty, Anupam Kher</v>
      </c>
      <c r="C36" s="7" t="str">
        <f>VLOOKUP(A36,movie_actor!$A$1:$D$86,3,0)</f>
        <v>The Kashmir Files</v>
      </c>
      <c r="E36" s="5"/>
    </row>
    <row r="37">
      <c r="A37" s="5">
        <f>IFERROR(__xludf.DUMMYFUNCTION("""COMPUTED_VALUE"""),136.0)</f>
        <v>136</v>
      </c>
      <c r="B37" s="5" t="str">
        <f>IFERROR(__xludf.DUMMYFUNCTION("IFERROR(TEXTJOIN("", "", TRUE, FILTER(movie_actor!D37:D121, movie_actor!A37:A121 = A37)), """")
"),"Salman Khan, Nawazuddin Siddiqui")</f>
        <v>Salman Khan, Nawazuddin Siddiqui</v>
      </c>
      <c r="C37" s="7" t="str">
        <f>VLOOKUP(A37,movie_actor!$A$1:$D$86,3,0)</f>
        <v>Bajrangi Bhaijaan</v>
      </c>
      <c r="E37" s="5"/>
    </row>
    <row r="38">
      <c r="A38" s="5">
        <f>IFERROR(__xludf.DUMMYFUNCTION("""COMPUTED_VALUE"""),137.0)</f>
        <v>137</v>
      </c>
      <c r="B38" s="5" t="str">
        <f>IFERROR(__xludf.DUMMYFUNCTION("IFERROR(TEXTJOIN("", "", TRUE, FILTER(movie_actor!D38:D122, movie_actor!A38:A122 = A38)), """")
"),"Chris Evans, Tommy Lee Jones")</f>
        <v>Chris Evans, Tommy Lee Jones</v>
      </c>
      <c r="C38" s="7" t="str">
        <f>VLOOKUP(A38,movie_actor!$A$1:$D$86,3,0)</f>
        <v>Captain America: The First Avenger</v>
      </c>
      <c r="E38" s="5"/>
    </row>
    <row r="39">
      <c r="A39" s="5">
        <f>IFERROR(__xludf.DUMMYFUNCTION("""COMPUTED_VALUE"""),138.0)</f>
        <v>138</v>
      </c>
      <c r="B39" s="5" t="str">
        <f>IFERROR(__xludf.DUMMYFUNCTION("IFERROR(TEXTJOIN("", "", TRUE, FILTER(movie_actor!D39:D123, movie_actor!A39:A123 = A39)), """")
"),"Chris Evans, Sebastian Stan")</f>
        <v>Chris Evans, Sebastian Stan</v>
      </c>
      <c r="C39" s="7" t="str">
        <f>VLOOKUP(A39,movie_actor!$A$1:$D$86,3,0)</f>
        <v>Captain America: The Winter Soldier</v>
      </c>
      <c r="E39" s="5"/>
    </row>
    <row r="40">
      <c r="A40" s="5">
        <f>IFERROR(__xludf.DUMMYFUNCTION("""COMPUTED_VALUE"""),139.0)</f>
        <v>139</v>
      </c>
      <c r="B40" s="5" t="str">
        <f>IFERROR(__xludf.DUMMYFUNCTION("IFERROR(TEXTJOIN("", "", TRUE, FILTER(movie_actor!D40:D124, movie_actor!A40:A124 = A40)), """")
"),"Salman Khan, Anil Kapoor")</f>
        <v>Salman Khan, Anil Kapoor</v>
      </c>
      <c r="C40" s="7" t="str">
        <f>VLOOKUP(A40,movie_actor!$A$1:$D$86,3,0)</f>
        <v>Race 3</v>
      </c>
      <c r="E40" s="5"/>
    </row>
    <row r="41">
      <c r="A41" s="5">
        <f>IFERROR(__xludf.DUMMYFUNCTION("""COMPUTED_VALUE"""),140.0)</f>
        <v>140</v>
      </c>
      <c r="B41" s="5" t="str">
        <f>IFERROR(__xludf.DUMMYFUNCTION("IFERROR(TEXTJOIN("", "", TRUE, FILTER(movie_actor!D41:D125, movie_actor!A41:A125 = A41)), """")
"),"Sidharth Malhotra, Kiara Advani")</f>
        <v>Sidharth Malhotra, Kiara Advani</v>
      </c>
      <c r="C41" s="7" t="str">
        <f>VLOOKUP(A41,movie_actor!$A$1:$D$86,3,0)</f>
        <v>Shershaah</v>
      </c>
      <c r="E41" s="5"/>
    </row>
    <row r="42">
      <c r="B42" s="5"/>
    </row>
    <row r="43">
      <c r="B43" s="5"/>
    </row>
    <row r="44">
      <c r="B44" s="5"/>
    </row>
    <row r="45"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>
      <c r="A1" s="1" t="s">
        <v>6</v>
      </c>
      <c r="B1" s="1" t="s">
        <v>117</v>
      </c>
      <c r="C1" s="18" t="s">
        <v>191</v>
      </c>
    </row>
    <row r="2">
      <c r="A2" s="5">
        <v>1.0</v>
      </c>
      <c r="B2" s="5" t="s">
        <v>192</v>
      </c>
      <c r="C2" s="28">
        <v>13.0</v>
      </c>
    </row>
    <row r="3">
      <c r="A3" s="5">
        <v>2.0</v>
      </c>
      <c r="B3" s="5" t="s">
        <v>193</v>
      </c>
      <c r="C3" s="28">
        <v>3.0</v>
      </c>
    </row>
    <row r="4">
      <c r="A4" s="5">
        <v>3.0</v>
      </c>
      <c r="B4" s="5" t="s">
        <v>194</v>
      </c>
      <c r="C4" s="28">
        <v>1.0</v>
      </c>
    </row>
    <row r="5">
      <c r="A5" s="5">
        <v>4.0</v>
      </c>
      <c r="B5" s="5" t="s">
        <v>195</v>
      </c>
      <c r="C5" s="28" t="s">
        <v>196</v>
      </c>
    </row>
    <row r="6">
      <c r="A6" s="5">
        <v>5.0</v>
      </c>
      <c r="B6" s="5" t="s">
        <v>197</v>
      </c>
      <c r="C6" s="28">
        <v>21.0</v>
      </c>
    </row>
    <row r="7">
      <c r="A7" s="5">
        <v>6.0</v>
      </c>
      <c r="B7" s="5" t="s">
        <v>198</v>
      </c>
      <c r="C7" s="28" t="s">
        <v>196</v>
      </c>
    </row>
    <row r="8">
      <c r="A8" s="5">
        <v>7.0</v>
      </c>
      <c r="B8" s="5" t="s">
        <v>199</v>
      </c>
      <c r="C8" s="28">
        <v>1.0</v>
      </c>
    </row>
    <row r="9">
      <c r="A9" s="5">
        <v>8.0</v>
      </c>
      <c r="B9" s="5" t="s">
        <v>200</v>
      </c>
      <c r="C9" s="28" t="s">
        <v>196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